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ORGANISATION\DSPE\DPPS\COMMUN\THEMATIQUES\Addictions\01.Binome Aurélie - Sophie  addiction jeune\Réorientation\Réorientation 2026\AAP 2026\Mise en ligne AAP\"/>
    </mc:Choice>
  </mc:AlternateContent>
  <xr:revisionPtr revIDLastSave="0" documentId="13_ncr:1_{D9FCFA2D-1353-443B-A5D1-189F23601BE5}" xr6:coauthVersionLast="47" xr6:coauthVersionMax="47" xr10:uidLastSave="{00000000-0000-0000-0000-000000000000}"/>
  <bookViews>
    <workbookView xWindow="-120" yWindow="-120" windowWidth="20730" windowHeight="11040" firstSheet="4" activeTab="5" xr2:uid="{6EF75838-9230-480E-95C0-AFB7FF42C287}"/>
  </bookViews>
  <sheets>
    <sheet name="Prévisionnel de déploiement" sheetId="11" r:id="rId1"/>
    <sheet name="Formation personnel de prévent°" sheetId="1" r:id="rId2"/>
    <sheet name="Soutien à la pratique" sheetId="2" r:id="rId3"/>
    <sheet name="Partenariats régionaux" sheetId="6" r:id="rId4"/>
    <sheet name="Coordination et déploiement" sheetId="3" r:id="rId5"/>
    <sheet name="Matrice &amp; demande de sub" sheetId="5" r:id="rId6"/>
    <sheet name="Réduction des ISTS" sheetId="12" r:id="rId7"/>
    <sheet name="Version AT"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8" i="11" l="1"/>
  <c r="D28" i="11"/>
  <c r="D29" i="11"/>
  <c r="B28" i="11"/>
  <c r="B50" i="3" l="1"/>
  <c r="C8" i="5"/>
  <c r="F8" i="5" s="1"/>
  <c r="C18" i="5"/>
  <c r="B15" i="3"/>
  <c r="D60" i="3"/>
  <c r="D79" i="3"/>
  <c r="B78" i="3"/>
  <c r="B22" i="3"/>
  <c r="B40" i="3"/>
  <c r="B59" i="3"/>
  <c r="D41" i="3"/>
  <c r="D77" i="3"/>
  <c r="D76" i="3"/>
  <c r="D58" i="3"/>
  <c r="D39" i="3"/>
  <c r="C28" i="5"/>
  <c r="C27" i="5"/>
  <c r="C29" i="5"/>
  <c r="B29" i="5"/>
  <c r="B28" i="5"/>
  <c r="B27" i="5"/>
  <c r="B76" i="3"/>
  <c r="B75" i="3"/>
  <c r="B56" i="3"/>
  <c r="B36" i="3"/>
  <c r="B37" i="3"/>
  <c r="D22" i="3"/>
  <c r="D21" i="3"/>
  <c r="D20" i="3"/>
  <c r="B6" i="3"/>
  <c r="D7" i="2"/>
  <c r="B15" i="2" s="1"/>
  <c r="D18" i="6"/>
  <c r="B20" i="6"/>
  <c r="D11" i="6"/>
  <c r="B10" i="6"/>
  <c r="D17" i="6"/>
  <c r="D14" i="2"/>
  <c r="D13" i="2"/>
  <c r="D12" i="2"/>
  <c r="B6" i="2"/>
  <c r="B6" i="1"/>
  <c r="B77" i="11"/>
  <c r="C28" i="11"/>
  <c r="H9" i="11"/>
  <c r="D23" i="3" l="1"/>
  <c r="B11" i="6"/>
  <c r="I25" i="11"/>
  <c r="G25" i="11"/>
  <c r="F25" i="11"/>
  <c r="E25" i="11"/>
  <c r="B34" i="5" l="1"/>
  <c r="D15" i="6" l="1"/>
  <c r="E22" i="5" l="1"/>
  <c r="H11" i="11"/>
  <c r="H10" i="11"/>
  <c r="H12" i="11"/>
  <c r="H13" i="11"/>
  <c r="H14" i="11"/>
  <c r="H15" i="11"/>
  <c r="H16" i="11"/>
  <c r="H17" i="11"/>
  <c r="H18" i="11"/>
  <c r="H19" i="11"/>
  <c r="H20" i="11"/>
  <c r="H21" i="11"/>
  <c r="H22" i="11"/>
  <c r="H23" i="11"/>
  <c r="H24" i="11"/>
  <c r="H25" i="11" l="1"/>
  <c r="D14" i="1"/>
  <c r="C34" i="5" l="1"/>
  <c r="J25" i="11"/>
  <c r="B75" i="11" s="1"/>
  <c r="B38" i="3" l="1"/>
  <c r="B57" i="3"/>
  <c r="D5" i="3"/>
  <c r="C10" i="6"/>
  <c r="D9" i="6"/>
  <c r="D8" i="6"/>
  <c r="D7" i="6"/>
  <c r="D6" i="6"/>
  <c r="D5" i="6"/>
  <c r="D4" i="6"/>
  <c r="D3" i="6"/>
  <c r="D4" i="2"/>
  <c r="D57" i="3" l="1"/>
  <c r="D38" i="3"/>
  <c r="D10" i="6"/>
  <c r="D59" i="3"/>
  <c r="D78" i="3"/>
  <c r="D75" i="3"/>
  <c r="B16" i="6" l="1"/>
  <c r="D16" i="6" s="1"/>
  <c r="D4" i="1"/>
  <c r="B3" i="1"/>
  <c r="C10" i="5" l="1"/>
  <c r="F10" i="5" s="1"/>
  <c r="D46" i="3"/>
  <c r="D4" i="3" l="1"/>
  <c r="D6" i="1"/>
  <c r="D6" i="3"/>
  <c r="D83" i="3"/>
  <c r="D74" i="3"/>
  <c r="B84" i="3" s="1"/>
  <c r="D64" i="3"/>
  <c r="D55" i="3"/>
  <c r="D11" i="3"/>
  <c r="D7" i="3" l="1"/>
  <c r="B12" i="3" s="1"/>
  <c r="D56" i="3"/>
  <c r="B65" i="3" l="1"/>
  <c r="D65" i="3" s="1"/>
  <c r="D84" i="3"/>
  <c r="D85" i="3" s="1"/>
  <c r="B87" i="3" s="1"/>
  <c r="D66" i="3" l="1"/>
  <c r="B68" i="3" s="1"/>
  <c r="D45" i="3"/>
  <c r="D27" i="3"/>
  <c r="D11" i="2"/>
  <c r="D16" i="2" s="1"/>
  <c r="B18" i="2" s="1"/>
  <c r="D5" i="2"/>
  <c r="D15" i="1"/>
  <c r="D13" i="1"/>
  <c r="D12" i="1"/>
  <c r="D5" i="1"/>
  <c r="D7" i="1" s="1"/>
  <c r="B16" i="1" s="1"/>
  <c r="D16" i="1" s="1"/>
  <c r="D3" i="1"/>
  <c r="C15" i="5" l="1"/>
  <c r="C16" i="5" s="1"/>
  <c r="F16" i="5" s="1"/>
  <c r="E16" i="5"/>
  <c r="E15" i="5"/>
  <c r="E17" i="5"/>
  <c r="E18" i="5"/>
  <c r="C17" i="5"/>
  <c r="F15" i="5"/>
  <c r="D6" i="2"/>
  <c r="D17" i="1"/>
  <c r="B19" i="1" s="1"/>
  <c r="D3" i="2"/>
  <c r="D36" i="3"/>
  <c r="D40" i="3"/>
  <c r="D37" i="3"/>
  <c r="B28" i="3"/>
  <c r="D28" i="3" s="1"/>
  <c r="B47" i="3" l="1"/>
  <c r="F17" i="5"/>
  <c r="D15" i="2"/>
  <c r="D29" i="3"/>
  <c r="B31" i="3" s="1"/>
  <c r="C9" i="5" l="1"/>
  <c r="F9" i="5" s="1"/>
  <c r="E9" i="5"/>
  <c r="E12" i="5"/>
  <c r="C12" i="5"/>
  <c r="F12" i="5" s="1"/>
  <c r="C32" i="5"/>
  <c r="C35" i="5" s="1"/>
  <c r="E8" i="5"/>
  <c r="B32" i="5" s="1"/>
  <c r="D47" i="3"/>
  <c r="E10" i="5"/>
  <c r="D12" i="3"/>
  <c r="D48" i="3" l="1"/>
  <c r="D13" i="3"/>
  <c r="C11" i="5" l="1"/>
  <c r="F11" i="5" s="1"/>
  <c r="E11" i="5"/>
  <c r="E14" i="5"/>
  <c r="C13" i="5"/>
  <c r="F13" i="5" s="1"/>
  <c r="E13" i="5" l="1"/>
  <c r="E20" i="5" s="1"/>
  <c r="E23" i="5" s="1"/>
  <c r="C14" i="5"/>
  <c r="F14" i="5" s="1"/>
  <c r="B33" i="5" l="1"/>
  <c r="B35" i="5" s="1"/>
  <c r="C33" i="5"/>
  <c r="F18" i="5"/>
  <c r="E21" i="5"/>
  <c r="E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C28" authorId="0" shapeId="0" xr:uid="{26CF8B09-9817-436A-AF72-3541BF29DF27}">
      <text>
        <r>
          <rPr>
            <sz val="9"/>
            <color indexed="81"/>
            <rFont val="Tahoma"/>
            <family val="2"/>
          </rPr>
          <t xml:space="preserve">La case C28 divise le temps moyen par 2 car les déplacements doivent être mutualisés au minimum pour 2 classes par établissement. </t>
        </r>
      </text>
    </comment>
    <comment ref="D28" authorId="0" shapeId="0" xr:uid="{5BA59918-57F5-4580-8C54-F8FB47E400F9}">
      <text>
        <r>
          <rPr>
            <sz val="9"/>
            <color indexed="81"/>
            <rFont val="Tahoma"/>
            <family val="2"/>
          </rPr>
          <t>Les cases oranges dans l'onglet « coordination et déploiement » doivent être ajustées en fonction de cette valeur.</t>
        </r>
      </text>
    </comment>
    <comment ref="D29" authorId="0" shapeId="0" xr:uid="{B7125986-689B-4728-8CB6-7A50D5CE2CDF}">
      <text>
        <r>
          <rPr>
            <b/>
            <sz val="9"/>
            <color indexed="81"/>
            <rFont val="Tahoma"/>
            <charset val="1"/>
          </rPr>
          <t>Valeur reportée automatiquement dans la matrice</t>
        </r>
        <r>
          <rPr>
            <sz val="9"/>
            <color indexed="81"/>
            <rFont val="Tahoma"/>
            <charset val="1"/>
          </rPr>
          <t xml:space="preserve">
</t>
        </r>
      </text>
    </comment>
    <comment ref="F68" authorId="0" shapeId="0" xr:uid="{FCCC83C4-4A69-45B8-B053-75E75A2750B9}">
      <text>
        <r>
          <rPr>
            <sz val="9"/>
            <color indexed="81"/>
            <rFont val="Tahoma"/>
            <family val="2"/>
          </rPr>
          <t>Valeur reportée automatiquement dans la matrice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B26" authorId="0" shapeId="0" xr:uid="{F5655A70-8BED-4336-A2D7-1C067DCB2DDB}">
      <text>
        <r>
          <rPr>
            <sz val="9"/>
            <color indexed="81"/>
            <rFont val="Tahoma"/>
            <charset val="1"/>
          </rPr>
          <t xml:space="preserve">+ montant repas midi divisé par 2, soit 10e / classe accompagnée. 
</t>
        </r>
      </text>
    </comment>
    <comment ref="C26" authorId="0" shapeId="0" xr:uid="{ECF74AD9-605A-450D-A9A7-ED94449DD68D}">
      <text>
        <r>
          <rPr>
            <sz val="9"/>
            <color indexed="81"/>
            <rFont val="Tahoma"/>
            <family val="2"/>
          </rPr>
          <t xml:space="preserve">+ montant repas midi divisé par 2, soit 10e / classe accompagnée. </t>
        </r>
      </text>
    </comment>
    <comment ref="B28" authorId="0" shapeId="0" xr:uid="{6C33600B-0897-4E3E-8D64-BE001B886EB4}">
      <text>
        <r>
          <rPr>
            <sz val="8"/>
            <color indexed="81"/>
            <rFont val="Tahoma"/>
            <family val="2"/>
          </rPr>
          <t xml:space="preserve">Uniquement dans le cas spécifique d'un changement d'établissement par un personnel de l'EN déjà accompagné en année 1 dans un autre établissement. </t>
        </r>
        <r>
          <rPr>
            <sz val="9"/>
            <color indexed="81"/>
            <rFont val="Tahoma"/>
            <family val="2"/>
          </rPr>
          <t xml:space="preserve">
</t>
        </r>
      </text>
    </comment>
    <comment ref="B29" authorId="0" shapeId="0" xr:uid="{8B432D7A-1B63-46CF-AF42-44EC70560C80}">
      <text>
        <r>
          <rPr>
            <sz val="8"/>
            <color indexed="81"/>
            <rFont val="Tahoma"/>
            <family val="2"/>
          </rPr>
          <t xml:space="preserve">Uniquement dans le cas spécifique d'un changement d'établissement par un personel de l'EN déjà accompagné en année 1 et 2 dans un autre établissement. </t>
        </r>
      </text>
    </comment>
    <comment ref="C36" authorId="0" shapeId="0" xr:uid="{1EC03A44-DA40-4407-B5BA-2C27B8DA2E98}">
      <text>
        <r>
          <rPr>
            <sz val="9"/>
            <color indexed="81"/>
            <rFont val="Tahoma"/>
            <family val="2"/>
          </rPr>
          <t xml:space="preserve">Doit être égal ou inférieur au montant de la case C35.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A3" authorId="0" shapeId="0" xr:uid="{1D3A84D1-7F62-4453-B881-ED962C2CCA10}">
      <text>
        <r>
          <rPr>
            <b/>
            <sz val="9"/>
            <color indexed="81"/>
            <rFont val="Tahoma"/>
            <family val="2"/>
          </rPr>
          <t>MONTEIL, Sophie (ARS-PACA/DSPE/DPPS):</t>
        </r>
        <r>
          <rPr>
            <sz val="9"/>
            <color indexed="81"/>
            <rFont val="Tahoma"/>
            <family val="2"/>
          </rPr>
          <t xml:space="preserve">
Les RECT n'existent que dans l'académie de Nice</t>
        </r>
      </text>
    </comment>
  </commentList>
</comments>
</file>

<file path=xl/sharedStrings.xml><?xml version="1.0" encoding="utf-8"?>
<sst xmlns="http://schemas.openxmlformats.org/spreadsheetml/2006/main" count="284" uniqueCount="162">
  <si>
    <t>HEURES</t>
  </si>
  <si>
    <t>COUTS HORAIRE PACA</t>
  </si>
  <si>
    <t xml:space="preserve">TOTAL </t>
  </si>
  <si>
    <t xml:space="preserve">PRIX UNITAIRE </t>
  </si>
  <si>
    <t>QUANTITE</t>
  </si>
  <si>
    <t>TOTAL</t>
  </si>
  <si>
    <t>COUT ARS PACA</t>
  </si>
  <si>
    <t xml:space="preserve">Hebergement </t>
  </si>
  <si>
    <t xml:space="preserve">Frais de déplacement </t>
  </si>
  <si>
    <t>Echange avec EN</t>
  </si>
  <si>
    <t>Echange avec ARS</t>
  </si>
  <si>
    <t>ACTIONS</t>
  </si>
  <si>
    <t xml:space="preserve">QUANTITE </t>
  </si>
  <si>
    <t xml:space="preserve">Formation d'un préventeur ou d'une préventrice </t>
  </si>
  <si>
    <t xml:space="preserve">Nouveau partenariat - Démarche et mobilisation des établissements scolaires </t>
  </si>
  <si>
    <t xml:space="preserve">Renouvellement partenariat - Démarche et mobilisation des établissements scolaires </t>
  </si>
  <si>
    <t>COUT MAX  ANNEE 1</t>
  </si>
  <si>
    <t>COUT MAX  ANNEE 2</t>
  </si>
  <si>
    <t xml:space="preserve">COUTS HORAIRE </t>
  </si>
  <si>
    <t>COUT MAX  ANNEE 3</t>
  </si>
  <si>
    <t xml:space="preserve">DEMANDE DE SUBVENTION </t>
  </si>
  <si>
    <t xml:space="preserve">Montant max total pouvant être demandé à l'ARS PACA </t>
  </si>
  <si>
    <t xml:space="preserve">Année 1 </t>
  </si>
  <si>
    <t>COUT RH  (MONTANT MAX SUR FINANCEMENT ARS)</t>
  </si>
  <si>
    <t xml:space="preserve">NB : Viabilité du modèle économique  </t>
  </si>
  <si>
    <t>Année 2</t>
  </si>
  <si>
    <t>Année 3</t>
  </si>
  <si>
    <t>Frais de déplacement A/R</t>
  </si>
  <si>
    <t>Frais de déplacement  A/R</t>
  </si>
  <si>
    <t xml:space="preserve">Gestion des financements (demande, signature convention et bilan) </t>
  </si>
  <si>
    <t>Coordination inter structures départementales / régionales</t>
  </si>
  <si>
    <t>Déplacement (3hA/R) x2</t>
  </si>
  <si>
    <t>Animation des 13 séances + installation</t>
  </si>
  <si>
    <t>Animation des 7 séances + installation</t>
  </si>
  <si>
    <t>Déplacement (1H30 A/R)</t>
  </si>
  <si>
    <t>Animation des 4 séances + installation</t>
  </si>
  <si>
    <t>Déploiement année 1 - nouvel établissement</t>
  </si>
  <si>
    <t>Déploiement année 2 - nouvel établissement</t>
  </si>
  <si>
    <t>Déploiement année 3 - nouvel établissement</t>
  </si>
  <si>
    <t>MONTANT MAX - NOUVEL ETABLISSEMENT</t>
  </si>
  <si>
    <t xml:space="preserve">Guide d'utilisation </t>
  </si>
  <si>
    <r>
      <t xml:space="preserve">  MOBILISATION et COORDINATION AVEC LES  COLLEGES - COUT MAX PAR COLLEGE - </t>
    </r>
    <r>
      <rPr>
        <b/>
        <sz val="16"/>
        <color rgb="FFFF0000"/>
        <rFont val="Aptos Narrow"/>
        <family val="2"/>
        <scheme val="minor"/>
      </rPr>
      <t>NOUVEAU</t>
    </r>
    <r>
      <rPr>
        <b/>
        <sz val="11"/>
        <color theme="3" tint="0.249977111117893"/>
        <rFont val="Aptos Narrow"/>
        <family val="2"/>
        <scheme val="minor"/>
      </rPr>
      <t xml:space="preserve"> PARTENARIAT AVEC L'ETABLISSEMENT</t>
    </r>
  </si>
  <si>
    <t>NOMBRE DE CLASSES</t>
  </si>
  <si>
    <t>Déplacement formation (A/R : 6h)</t>
  </si>
  <si>
    <t>Nom de l'établissement scolaire</t>
  </si>
  <si>
    <t>Ville</t>
  </si>
  <si>
    <t xml:space="preserve">Adresse </t>
  </si>
  <si>
    <t>Nombre de classe en A1</t>
  </si>
  <si>
    <t>Nombre de classe en A2</t>
  </si>
  <si>
    <t>Nombre de classe en A3</t>
  </si>
  <si>
    <t>Total de classes</t>
  </si>
  <si>
    <t>TOTAUX</t>
  </si>
  <si>
    <t xml:space="preserve">Quantité </t>
  </si>
  <si>
    <t>total</t>
  </si>
  <si>
    <t xml:space="preserve">Valeur unitaire </t>
  </si>
  <si>
    <t>NOMBRE TOTAL DE PERSONNES FORMEES / A FORMER EN 2026</t>
  </si>
  <si>
    <t>COUT MOYEN DE FORMATION</t>
  </si>
  <si>
    <t>NOMBRE TOTAL DE PERSONNES FORMEES EN 2025</t>
  </si>
  <si>
    <t>COUT MOYEN max ars</t>
  </si>
  <si>
    <t>Frais de mission - repas du midi</t>
  </si>
  <si>
    <t>Frais de mission - repas du soir</t>
  </si>
  <si>
    <t xml:space="preserve">Ancienneté du partenariat avec l'établissement scolaire : nouveau ou renouvellement </t>
  </si>
  <si>
    <t>Distance en KM (A/R) entre le lieu de déploiement et la structure de prévention</t>
  </si>
  <si>
    <t>Temps de déplacement en heure (A/R) entre le lieu de déploiement et la structure de prévention</t>
  </si>
  <si>
    <t xml:space="preserve">Dates de formation </t>
  </si>
  <si>
    <t>Dates de formation (réalisées ou prévisionnelles)</t>
  </si>
  <si>
    <t>Frais de structure et fonctionnement : forfait max 10% du temps RH</t>
  </si>
  <si>
    <t>Frais de structure et fonctionnement: forfait max 10% du temps RH</t>
  </si>
  <si>
    <t>FRAIS DEPLACEMENT,  STRUCTURE   ET FONCTIONNEMENT (MONTANT MAX SUR FINANCEMENT ARS)</t>
  </si>
  <si>
    <t>COUT RH / STRUCTURE DE PREVENTION (MONTANT MAX SUR FINANCEMENT ARS)</t>
  </si>
  <si>
    <t>FRAIS DEPLACEMENT, STRUCTURE  ET FONCTIONNEMENT / STRUCTURE DE PREVENTION (MONTANT MAX SUR FINANCEMENT ARS)</t>
  </si>
  <si>
    <r>
      <t xml:space="preserve"> MOBILISATION et COORDINATION AVEC LES  COLLEGES - COUT MAX PAR COLLEGE - </t>
    </r>
    <r>
      <rPr>
        <b/>
        <sz val="16"/>
        <color rgb="FFFF0000"/>
        <rFont val="Aptos Narrow"/>
        <family val="2"/>
        <scheme val="minor"/>
      </rPr>
      <t>RENOUVELLEMENT</t>
    </r>
    <r>
      <rPr>
        <b/>
        <sz val="11"/>
        <color theme="3" tint="9.9978637043366805E-2"/>
        <rFont val="Aptos Narrow"/>
        <family val="2"/>
        <scheme val="minor"/>
      </rPr>
      <t xml:space="preserve"> PARTENARIAT  AVEC L'ETABLISSEMENT</t>
    </r>
  </si>
  <si>
    <t>Réduction des inégalités territoriales et sociales de santé (préciser le critère)</t>
  </si>
  <si>
    <t>Temps moyen de déplacement (A/R) entre la structure de prévention et les établissements scolaires</t>
  </si>
  <si>
    <t xml:space="preserve">Nom et prénom de la personne formée </t>
  </si>
  <si>
    <t>Nom et prénom de la personne formée / à former</t>
  </si>
  <si>
    <t>Distance entre le lieu de formation et la structure de prévention (réalisée ou prévisionnelle)</t>
  </si>
  <si>
    <t>Echange avec coordination régionale</t>
  </si>
  <si>
    <t>Formation</t>
  </si>
  <si>
    <t>Appropriation du programme</t>
  </si>
  <si>
    <t>Forfait max coordination interne et management : 7% du temps RH</t>
  </si>
  <si>
    <t xml:space="preserve">Rappel : Peuvent candidater au programme UNPLUGGED, les collèges : </t>
  </si>
  <si>
    <t>Ayant un IPS inférieur à 110</t>
  </si>
  <si>
    <t>Faisant partie des réseaux REP, REP+, RECT</t>
  </si>
  <si>
    <t>&gt; Le programme s’adresse uniquement aux classes de 6ᵉ et de 5ᵉ.</t>
  </si>
  <si>
    <t>Déplacement et frais de mission -  pour mise à  jour du modèle économique</t>
  </si>
  <si>
    <t xml:space="preserve">COUT MAX modèle économique  ARS </t>
  </si>
  <si>
    <t>Situés en QPV, QVA, ZFRR, ZFRR+</t>
  </si>
  <si>
    <t>Vous devez compléter les cases vertes en fonction du dimensionnement du déploiement prévu, en cohérence avec les informations renseignées dans l’onglet "Prévisionnel – Déploiement".
En cases D8, veuillez indiquer uniquement le nombre de personnes formées ou à former au titre de la subvention 2026.
Les cases bleues se mettent à jour automatiquement lorsque vous renseignez les éléments demandés dans l’onglet "Prévisionnel – Déploiement" et que vous modifiez les cases oranges dans les différents onglets du modèle économique.</t>
  </si>
  <si>
    <t>MONTANT MAX - RENOUVELLEMENT PARTENARIAT</t>
  </si>
  <si>
    <t>1 collège ne peut candidater qu'avec un nimimum d'engagement de 2 classes (en année 1, 2 ou 3 et+)</t>
  </si>
  <si>
    <t xml:space="preserve">Supervision (1h)x2/an (visio) </t>
  </si>
  <si>
    <t xml:space="preserve">Impression - malette prévention </t>
  </si>
  <si>
    <t>NOMBRE TOTAL DE PERSONNES FORMEES DANS LA STRUCTURE AVANT 2025</t>
  </si>
  <si>
    <t>Année de formation</t>
  </si>
  <si>
    <t>Nom de l'organisme formateur</t>
  </si>
  <si>
    <t>Equipe éducative de l'établissement - Nombre de personnels enseignants à former</t>
  </si>
  <si>
    <r>
      <t xml:space="preserve">Equipe éducative de l'établissement - Nombre de personnels </t>
    </r>
    <r>
      <rPr>
        <b/>
        <u/>
        <sz val="11"/>
        <color theme="0"/>
        <rFont val="Aptos Narrow"/>
        <family val="2"/>
        <scheme val="minor"/>
      </rPr>
      <t>NON</t>
    </r>
    <r>
      <rPr>
        <b/>
        <sz val="11"/>
        <color theme="0"/>
        <rFont val="Aptos Narrow"/>
        <family val="2"/>
        <scheme val="minor"/>
      </rPr>
      <t xml:space="preserve"> enseignants à former</t>
    </r>
  </si>
  <si>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concernées, deux déplacements peuvent faire l’objet d’un financement par l’ARS. 
Le temps moyen de déplacement entre la structure de prévention et les établissements scolaires, calculé sur l’ensemble des classes accompagnées, ne peut pas excéder 1 h 30.</t>
  </si>
  <si>
    <t xml:space="preserve">Nombre de repas à la charge de l'employeur (indiquer uniquement  ceux nécéssaire dans le cadre de l'accompagnement de classes) </t>
  </si>
  <si>
    <t>Chaque préventeur doit déployer le programme  au minimum dans 4 classes (en année 1,2 ou 3 et+)</t>
  </si>
  <si>
    <t>Chaque structure de prévention doit déployer le programme  au minimum dans 4 classes</t>
  </si>
  <si>
    <r>
      <t xml:space="preserve">PERSONNES FORMEES A UNPLUGGED </t>
    </r>
    <r>
      <rPr>
        <b/>
        <u/>
        <sz val="11"/>
        <color theme="0"/>
        <rFont val="Aptos Narrow"/>
        <family val="2"/>
        <scheme val="minor"/>
      </rPr>
      <t>AVANT</t>
    </r>
    <r>
      <rPr>
        <b/>
        <sz val="11"/>
        <color theme="0"/>
        <rFont val="Aptos Narrow"/>
        <family val="2"/>
        <scheme val="minor"/>
      </rPr>
      <t xml:space="preserve"> 2025</t>
    </r>
  </si>
  <si>
    <r>
      <t xml:space="preserve">PERSONNES FORMEES SUR LA </t>
    </r>
    <r>
      <rPr>
        <b/>
        <u/>
        <sz val="11"/>
        <color theme="0"/>
        <rFont val="Aptos Narrow"/>
        <family val="2"/>
        <scheme val="minor"/>
      </rPr>
      <t>DOTATION ARS 2025</t>
    </r>
    <r>
      <rPr>
        <b/>
        <sz val="11"/>
        <color theme="0"/>
        <rFont val="Aptos Narrow"/>
        <family val="2"/>
        <scheme val="minor"/>
      </rPr>
      <t xml:space="preserve"> A UNPLUGGED</t>
    </r>
  </si>
  <si>
    <r>
      <t xml:space="preserve">PERSONNES FORMEES / A FORMER SUR </t>
    </r>
    <r>
      <rPr>
        <b/>
        <u/>
        <sz val="11"/>
        <color theme="0"/>
        <rFont val="Aptos Narrow"/>
        <family val="2"/>
        <scheme val="minor"/>
      </rPr>
      <t xml:space="preserve">LA DOTATION ARS 2026 </t>
    </r>
    <r>
      <rPr>
        <b/>
        <sz val="11"/>
        <color theme="0"/>
        <rFont val="Aptos Narrow"/>
        <family val="2"/>
        <scheme val="minor"/>
      </rPr>
      <t>A UNPLUGGED</t>
    </r>
  </si>
  <si>
    <t>Cout de la formation / personnel de prévention. Pour chaque personne formée, ce cout doit être calculé  en modifiant les cases oranges de l'onglet "Formation personnel de prévention")</t>
  </si>
  <si>
    <t>Total – nombre de personnels au sein des équipes éducatives (EN) à former en 2026</t>
  </si>
  <si>
    <t>Total  - nombre de personnels de prévention formés à UNPLUGGED au sein de la structure de prévention</t>
  </si>
  <si>
    <t>SYNTHESE DEPLOIEMENT PREVISIONNEL 2026</t>
  </si>
  <si>
    <t xml:space="preserve">Nouveau partenariat avec l'établissement scolaire </t>
  </si>
  <si>
    <t>Renouvellement partenariat avec l'établissement scolaire</t>
  </si>
  <si>
    <t>Soutien à la pratique des préventeurs et préventrices</t>
  </si>
  <si>
    <t>Partenariats régionnaux</t>
  </si>
  <si>
    <t>Déploiement année 1 - renouvellement partenariat</t>
  </si>
  <si>
    <t>Déploiement année 2 - renouvellement partenariat</t>
  </si>
  <si>
    <t>Déploiement année 3 - renouvellement partenariat</t>
  </si>
  <si>
    <t>TOTAL MAX ARS (hors formation et repas)</t>
  </si>
  <si>
    <t>TOTAL MAX (modèle économique mis à jour hors formation et repas)</t>
  </si>
  <si>
    <t>COUT RH / PERSONNEL DE PREVENTION (MONTANT MAX SUR FINANCEMENT ARS)</t>
  </si>
  <si>
    <t>TYPE D'ACTIVITES</t>
  </si>
  <si>
    <t>COUT MAX PAR FORMATION / PERSONNEL DE PREVENTION</t>
  </si>
  <si>
    <t>COUT MAX  / PERSONNEL DE PREVENTION</t>
  </si>
  <si>
    <t>Temps de déplacement (6H A/R) x2/an</t>
  </si>
  <si>
    <t>Echange collectif (7h) x 2/an (présentiel)</t>
  </si>
  <si>
    <t>Frais de mission - repas du midi (formation des pros EN)</t>
  </si>
  <si>
    <t>Formation des personnels de l'EN (3H/formation) x2</t>
  </si>
  <si>
    <t>Déplacement (3hA/R ) x2</t>
  </si>
  <si>
    <t xml:space="preserve">Démarchage et présentation du programme, conventionnement avec le collège, recensement des personnels de l'EN à former et gestion des inscriptions aux formations, participation à une réunion d'équipe et plannification des séances. Réunion de bilan en fin d'année. </t>
  </si>
  <si>
    <t xml:space="preserve">Mobilisation de l'établissement pour passage en année 2 ou 3 et potentielles nouvelles classes en A1. Le cas échéant, recensements des personels de l'EN pour formation des A1 et gestion des inscriptions. Participation à une réunion d'équipe et plannification des séances. Réunion de bilan en fin d'année.  </t>
  </si>
  <si>
    <t>COUT RH / COLLEGE  (MONTANT MAX SUR FINANCEMENT ARS)</t>
  </si>
  <si>
    <t>FRAIS DEPLACEMENT,  STRUCTURE   ET FONCTIONNEMENT / COLLEGE (MONTANT MAX SUR FINANCEMENT ARS)</t>
  </si>
  <si>
    <t>COUT RH  / COLLEGE (MONTANT MAX SUR FINANCEMENT ARS)</t>
  </si>
  <si>
    <t xml:space="preserve">Préparation des 13 séances (30 min / séance en visio) + commande des livrets </t>
  </si>
  <si>
    <t xml:space="preserve">Préparation des 13 séances et de leur co-animation (30 min / séance en visio) + conception des outils et commande des livrets </t>
  </si>
  <si>
    <t>Préparation des 13 séances  + commande des livrets</t>
  </si>
  <si>
    <t xml:space="preserve">Montant max pour la formation des personels de prévention </t>
  </si>
  <si>
    <t>COUT UNITAIRE MAX - modèle économique mis à jour</t>
  </si>
  <si>
    <t xml:space="preserve">Montant demandé par la structure de prévention </t>
  </si>
  <si>
    <t xml:space="preserve">Montant max pour les partenariats régionnaux et la mise en oeuvre du programme dans les collèges </t>
  </si>
  <si>
    <t>Date de mise en ligne sur le site ARS PCA</t>
  </si>
  <si>
    <t xml:space="preserve">Veuillez mettre à jour les cases en orange en fonction des dates et lieux des échanges collectifs annoncés par le centre ressource. Ces ajustements doivent être réalisés dans la limite des seuils définis par l'ARS. </t>
  </si>
  <si>
    <t>DEPLOIEMENT PREVISIONNEL 2026 UNPLUGGED</t>
  </si>
  <si>
    <t>Mobilisables en 2026 : oui/non</t>
  </si>
  <si>
    <t>Frais de mission (repas) hors formation</t>
  </si>
  <si>
    <t xml:space="preserve">Bilan avec le personnel de l'EN </t>
  </si>
  <si>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accompagnées dans un même établissement, deux temps de déplacement distincts peuvent faire l’objet d’un financement par l’ARS. 
Le temps moyen de déplacement entre la structure de prévention et les établissements scolaires, calculé sur l’ensemble des classes accompagnées, ne peut pas excéder 1 h 30.</t>
  </si>
  <si>
    <t xml:space="preserve">Veuillez renseigner les cases vertes avec les informations demandées, selon vos perspectives de déploiement. Veillez à respecter les seuils de déploiement minimaux et maximaux fixés par l'ARS. 
Les cases blanches, oranges et bleues se calculent automatiquement.
Pour ajouter des lignes, dévérouillez la feuille (dans onglet "révision" du bandeau) et mettez à jour les formules des cellules oranges et bleues. Verouillez à nouveau la feuille pour éviter les modifications involontaires du document. </t>
  </si>
  <si>
    <t xml:space="preserve">Lieux de formation </t>
  </si>
  <si>
    <t>POSTES DE DEPENSE</t>
  </si>
  <si>
    <t>FRAIS DE MISSION, DEPLACEMENT, STRUCTURE  ET FONCTIONNEMENT / PERSONNEL DE PREVENTION (MONTANT MAX SUR FINANCEMENT ARS)</t>
  </si>
  <si>
    <t>Pour calculer le cout formation par personnel de prévention dans l'onglet "Prévisionnel de déploiement", veuillez ajuster (dans la limite des seuils définis/ l'ARS) les cases oranges.</t>
  </si>
  <si>
    <t xml:space="preserve">Onglet fixe, quel que soit le nombre de classes et de collèges accompagnés et le nombre de personnels de prévention mobilisés. </t>
  </si>
  <si>
    <t>Temps déplacement (3H A/R par formation des personnels de l'EN) x2</t>
  </si>
  <si>
    <t>TOTAL PARTENARIATS REGIONAUX</t>
  </si>
  <si>
    <t>COUT MOYEN max modèle économique mis à jour</t>
  </si>
  <si>
    <t>COUT UNITAIRE MAX - modèlé économique ARS</t>
  </si>
  <si>
    <t>Lieux de formation (réalisés ou prévisionnels)</t>
  </si>
  <si>
    <t>COUT MAX DEPLOIEMENT SEUILS ARS</t>
  </si>
  <si>
    <t xml:space="preserve">COUT MAX  PAR ANNEE DE DEPLOIEMENT HORS FORMATION : c’est-à-dire pour une mise en œuvre sur quatre classes, animée par un personel de prévention, dans deux collèges différents, situés en moyenne à une heure trente de distance de la structure de prévention (avec la prise en charge par l'employeur du repas de midi et un forfait déplacement à cent cinquante euros aller/retour, mutualisés pour 2 classes). </t>
  </si>
  <si>
    <t xml:space="preserve">Veuillez modifier les cellules oranges en fonction de l’éloignement  MOYEN prévisionnel entre les lieux d’intervention et la localisation de la structure de prévention (dans la limite des seuils définis/l'ARS). 
Pour rappel, le temps moyen de déplacement est calculé automatiquement dans l’onglet « Prévisionnel – Déploiement », cellule D28.
Les cellules relatives aux frais de déplacement doivent également être ajustées afin d’être cohérentes avec le temps prévisionnel  MOYEN de déplacement, en tenant compte de la mutualisation des frais pour au minium deux classes / établissement (cela toujours dans la limite des seuils définis/ l'ARS). </t>
  </si>
  <si>
    <t>MONTANT MAX SEUILS  ARS</t>
  </si>
  <si>
    <t>MONTANT MAX MODELE ECONOMIQUE  MIS A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</si>
</sst>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 &quot;€&quot;_-;\-* #,##0.0\ &quot;€&quot;_-;_-* &quot;-&quot;??\ &quot;€&quot;_-;_-@_-"/>
    <numFmt numFmtId="166" formatCode="0.0"/>
  </numFmts>
  <fonts count="3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3" tint="0.249977111117893"/>
      <name val="Aptos Narrow"/>
      <family val="2"/>
      <scheme val="minor"/>
    </font>
    <font>
      <b/>
      <sz val="11"/>
      <color rgb="FF00B050"/>
      <name val="Aptos Narrow"/>
      <family val="2"/>
      <scheme val="minor"/>
    </font>
    <font>
      <sz val="11"/>
      <color theme="3" tint="0.249977111117893"/>
      <name val="Aptos Narrow"/>
      <family val="2"/>
      <scheme val="minor"/>
    </font>
    <font>
      <b/>
      <sz val="11"/>
      <color rgb="FF0070C0"/>
      <name val="Aptos Narrow"/>
      <family val="2"/>
      <scheme val="minor"/>
    </font>
    <font>
      <b/>
      <sz val="11"/>
      <color theme="8"/>
      <name val="Aptos Narrow"/>
      <family val="2"/>
      <scheme val="minor"/>
    </font>
    <font>
      <sz val="11"/>
      <color theme="8"/>
      <name val="Aptos Narrow"/>
      <family val="2"/>
      <scheme val="minor"/>
    </font>
    <font>
      <b/>
      <sz val="11"/>
      <color rgb="FFC43508"/>
      <name val="Aptos Narrow"/>
      <family val="2"/>
      <scheme val="minor"/>
    </font>
    <font>
      <sz val="11"/>
      <color rgb="FFC43508"/>
      <name val="Aptos Narrow"/>
      <family val="2"/>
      <scheme val="minor"/>
    </font>
    <font>
      <b/>
      <sz val="11"/>
      <color theme="2" tint="-0.749992370372631"/>
      <name val="Aptos Narrow"/>
      <family val="2"/>
      <scheme val="minor"/>
    </font>
    <font>
      <sz val="11"/>
      <color theme="2" tint="-0.749992370372631"/>
      <name val="Aptos Narrow"/>
      <family val="2"/>
      <scheme val="minor"/>
    </font>
    <font>
      <b/>
      <sz val="11"/>
      <color rgb="FFFF0000"/>
      <name val="Aptos Narrow"/>
      <family val="2"/>
      <scheme val="minor"/>
    </font>
    <font>
      <sz val="11"/>
      <color rgb="FFFF0000"/>
      <name val="Aptos Narrow"/>
      <family val="2"/>
      <scheme val="minor"/>
    </font>
    <font>
      <b/>
      <sz val="16"/>
      <color rgb="FFFF0000"/>
      <name val="Aptos Narrow"/>
      <family val="2"/>
      <scheme val="minor"/>
    </font>
    <font>
      <b/>
      <sz val="11"/>
      <color theme="3" tint="9.9978637043366805E-2"/>
      <name val="Aptos Narrow"/>
      <family val="2"/>
      <scheme val="minor"/>
    </font>
    <font>
      <sz val="11"/>
      <color theme="3" tint="9.9978637043366805E-2"/>
      <name val="Aptos Narrow"/>
      <family val="2"/>
      <scheme val="minor"/>
    </font>
    <font>
      <sz val="11"/>
      <name val="Aptos Narrow"/>
      <family val="2"/>
      <scheme val="minor"/>
    </font>
    <font>
      <sz val="9"/>
      <color indexed="81"/>
      <name val="Tahoma"/>
      <family val="2"/>
    </font>
    <font>
      <sz val="11"/>
      <color theme="0"/>
      <name val="Aptos Narrow"/>
      <family val="2"/>
      <scheme val="minor"/>
    </font>
    <font>
      <b/>
      <i/>
      <sz val="18"/>
      <color rgb="FFFF0000"/>
      <name val="Aptos Narrow"/>
      <family val="2"/>
      <scheme val="minor"/>
    </font>
    <font>
      <b/>
      <i/>
      <sz val="20"/>
      <color rgb="FFFF0000"/>
      <name val="Aptos Narrow"/>
      <family val="2"/>
      <scheme val="minor"/>
    </font>
    <font>
      <sz val="20"/>
      <color theme="1"/>
      <name val="Aptos Narrow"/>
      <family val="2"/>
      <scheme val="minor"/>
    </font>
    <font>
      <b/>
      <i/>
      <sz val="11"/>
      <color rgb="FFFF0000"/>
      <name val="Aptos Narrow"/>
      <family val="2"/>
      <scheme val="minor"/>
    </font>
    <font>
      <b/>
      <sz val="11"/>
      <name val="Aptos Narrow"/>
      <family val="2"/>
      <scheme val="minor"/>
    </font>
    <font>
      <b/>
      <sz val="9"/>
      <color indexed="81"/>
      <name val="Tahoma"/>
      <family val="2"/>
    </font>
    <font>
      <b/>
      <u/>
      <sz val="11"/>
      <color theme="0"/>
      <name val="Aptos Narrow"/>
      <family val="2"/>
      <scheme val="minor"/>
    </font>
    <font>
      <sz val="9"/>
      <color indexed="81"/>
      <name val="Tahoma"/>
      <charset val="1"/>
    </font>
    <font>
      <b/>
      <sz val="9"/>
      <color indexed="81"/>
      <name val="Tahoma"/>
      <charset val="1"/>
    </font>
    <font>
      <sz val="8"/>
      <color indexed="81"/>
      <name val="Tahoma"/>
      <family val="2"/>
    </font>
  </fonts>
  <fills count="16">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E3DDDD"/>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07F0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theme="0"/>
      </bottom>
      <diagonal/>
    </border>
    <border>
      <left style="thin">
        <color theme="0"/>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0"/>
      </left>
      <right/>
      <top/>
      <bottom style="thin">
        <color theme="0"/>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0" borderId="1" xfId="0" applyBorder="1"/>
    <xf numFmtId="0" fontId="0" fillId="0" borderId="1" xfId="0" applyBorder="1" applyAlignment="1">
      <alignment horizontal="center" vertical="center"/>
    </xf>
    <xf numFmtId="164" fontId="0" fillId="0" borderId="1" xfId="1" applyNumberFormat="1" applyFont="1" applyBorder="1" applyAlignment="1">
      <alignment horizontal="right" vertical="center"/>
    </xf>
    <xf numFmtId="0" fontId="3" fillId="0" borderId="1" xfId="0" applyFont="1" applyBorder="1"/>
    <xf numFmtId="0" fontId="3" fillId="0" borderId="1" xfId="0" applyFont="1" applyBorder="1" applyAlignment="1">
      <alignment horizontal="center" vertical="center"/>
    </xf>
    <xf numFmtId="0" fontId="3" fillId="0" borderId="0" xfId="0" applyFont="1"/>
    <xf numFmtId="0" fontId="0" fillId="0" borderId="1" xfId="0" applyFill="1" applyBorder="1"/>
    <xf numFmtId="0" fontId="2" fillId="3" borderId="0" xfId="0" applyFont="1" applyFill="1"/>
    <xf numFmtId="44" fontId="0" fillId="0" borderId="0" xfId="1" applyFont="1"/>
    <xf numFmtId="165" fontId="0" fillId="0" borderId="1" xfId="1" applyNumberFormat="1" applyFont="1" applyBorder="1"/>
    <xf numFmtId="165" fontId="0" fillId="0" borderId="0" xfId="1" applyNumberFormat="1" applyFont="1"/>
    <xf numFmtId="164" fontId="3" fillId="0" borderId="1" xfId="1" applyNumberFormat="1" applyFont="1" applyBorder="1"/>
    <xf numFmtId="164" fontId="0" fillId="0" borderId="1" xfId="1" applyNumberFormat="1" applyFont="1" applyBorder="1"/>
    <xf numFmtId="164" fontId="0" fillId="0" borderId="0" xfId="1" applyNumberFormat="1" applyFont="1"/>
    <xf numFmtId="164" fontId="0"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5" fontId="0" fillId="0" borderId="3" xfId="1" applyNumberFormat="1" applyFont="1" applyBorder="1"/>
    <xf numFmtId="0" fontId="0" fillId="0" borderId="3" xfId="0"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2" fillId="2" borderId="6" xfId="1" applyNumberFormat="1" applyFont="1" applyFill="1" applyBorder="1" applyAlignment="1">
      <alignment horizontal="center" vertical="center"/>
    </xf>
    <xf numFmtId="164" fontId="0" fillId="0" borderId="3" xfId="1" applyNumberFormat="1" applyFont="1" applyBorder="1" applyAlignment="1">
      <alignment horizontal="center" vertical="center"/>
    </xf>
    <xf numFmtId="0" fontId="0" fillId="4" borderId="5" xfId="0" applyFill="1" applyBorder="1" applyAlignment="1">
      <alignment vertical="center"/>
    </xf>
    <xf numFmtId="164" fontId="0" fillId="0" borderId="9" xfId="1" applyNumberFormat="1" applyFont="1" applyBorder="1" applyAlignment="1">
      <alignment horizontal="center" vertical="center"/>
    </xf>
    <xf numFmtId="164" fontId="3" fillId="0" borderId="5" xfId="1" applyNumberFormat="1" applyFont="1" applyBorder="1" applyAlignment="1">
      <alignment horizontal="center" vertical="center"/>
    </xf>
    <xf numFmtId="0" fontId="0" fillId="4" borderId="1" xfId="0" applyFill="1" applyBorder="1" applyAlignment="1">
      <alignment vertical="center"/>
    </xf>
    <xf numFmtId="0" fontId="3" fillId="0" borderId="1" xfId="0" applyFont="1" applyFill="1" applyBorder="1"/>
    <xf numFmtId="164" fontId="3" fillId="6" borderId="1" xfId="1" applyNumberFormat="1" applyFont="1" applyFill="1" applyBorder="1"/>
    <xf numFmtId="0" fontId="7" fillId="5" borderId="1" xfId="0" applyFont="1" applyFill="1" applyBorder="1"/>
    <xf numFmtId="44" fontId="7" fillId="5" borderId="1" xfId="1" applyFont="1" applyFill="1" applyBorder="1"/>
    <xf numFmtId="0" fontId="8" fillId="7" borderId="1" xfId="0" applyFont="1" applyFill="1" applyBorder="1"/>
    <xf numFmtId="44" fontId="8" fillId="7" borderId="1" xfId="1" applyFont="1" applyFill="1" applyBorder="1"/>
    <xf numFmtId="0" fontId="10" fillId="8" borderId="1" xfId="0" applyFont="1" applyFill="1" applyBorder="1"/>
    <xf numFmtId="44" fontId="10" fillId="8" borderId="1" xfId="1" applyFont="1" applyFill="1" applyBorder="1"/>
    <xf numFmtId="164" fontId="0" fillId="0" borderId="1" xfId="0" applyNumberFormat="1" applyBorder="1"/>
    <xf numFmtId="164" fontId="3" fillId="0" borderId="1" xfId="0" applyNumberFormat="1" applyFont="1" applyBorder="1"/>
    <xf numFmtId="0" fontId="15" fillId="0" borderId="1" xfId="0" applyFont="1" applyBorder="1"/>
    <xf numFmtId="0" fontId="15" fillId="4" borderId="1" xfId="0" applyFont="1" applyFill="1" applyBorder="1"/>
    <xf numFmtId="0" fontId="14" fillId="0" borderId="1" xfId="0" applyFont="1" applyFill="1" applyBorder="1" applyAlignment="1">
      <alignment horizontal="center" vertical="center"/>
    </xf>
    <xf numFmtId="0" fontId="4" fillId="10" borderId="1" xfId="0" applyFont="1" applyFill="1" applyBorder="1"/>
    <xf numFmtId="44" fontId="4" fillId="10" borderId="1" xfId="1" applyFont="1" applyFill="1" applyBorder="1"/>
    <xf numFmtId="164" fontId="0" fillId="0" borderId="3" xfId="1" applyNumberFormat="1" applyFont="1" applyBorder="1"/>
    <xf numFmtId="2" fontId="0" fillId="4" borderId="1" xfId="0" applyNumberFormat="1" applyFill="1" applyBorder="1" applyAlignment="1">
      <alignment vertical="center"/>
    </xf>
    <xf numFmtId="166" fontId="0" fillId="4" borderId="1" xfId="0" applyNumberFormat="1" applyFill="1" applyBorder="1" applyAlignment="1">
      <alignment vertical="center"/>
    </xf>
    <xf numFmtId="0" fontId="15" fillId="0" borderId="1" xfId="0" applyFont="1" applyFill="1" applyBorder="1" applyAlignment="1">
      <alignment vertical="top" wrapText="1"/>
    </xf>
    <xf numFmtId="1" fontId="0" fillId="4" borderId="1" xfId="0" applyNumberFormat="1" applyFill="1" applyBorder="1" applyAlignment="1">
      <alignment vertical="center"/>
    </xf>
    <xf numFmtId="0" fontId="0" fillId="0" borderId="0" xfId="0" applyAlignment="1">
      <alignment wrapText="1"/>
    </xf>
    <xf numFmtId="0" fontId="2" fillId="3" borderId="12" xfId="0" applyFont="1" applyFill="1" applyBorder="1"/>
    <xf numFmtId="44" fontId="0" fillId="0" borderId="1" xfId="1" applyFont="1" applyBorder="1"/>
    <xf numFmtId="44" fontId="0" fillId="0" borderId="0" xfId="0" applyNumberFormat="1"/>
    <xf numFmtId="164" fontId="0" fillId="0" borderId="11" xfId="1" applyNumberFormat="1" applyFont="1" applyBorder="1" applyAlignment="1">
      <alignment horizontal="center" vertical="center"/>
    </xf>
    <xf numFmtId="44" fontId="0" fillId="0" borderId="1" xfId="0" applyNumberFormat="1" applyBorder="1"/>
    <xf numFmtId="0" fontId="0" fillId="0" borderId="0" xfId="0" applyAlignment="1">
      <alignment vertical="top"/>
    </xf>
    <xf numFmtId="0" fontId="21" fillId="4" borderId="0" xfId="0" applyFont="1" applyFill="1"/>
    <xf numFmtId="0" fontId="22" fillId="3" borderId="1" xfId="0" applyFont="1" applyFill="1" applyBorder="1"/>
    <xf numFmtId="0" fontId="24" fillId="0" borderId="0" xfId="0" applyFont="1"/>
    <xf numFmtId="0" fontId="0" fillId="14" borderId="1" xfId="0" applyFill="1" applyBorder="1"/>
    <xf numFmtId="164" fontId="0" fillId="14" borderId="3" xfId="1" applyNumberFormat="1" applyFont="1" applyFill="1" applyBorder="1"/>
    <xf numFmtId="0" fontId="0" fillId="4" borderId="3" xfId="0" applyFill="1" applyBorder="1"/>
    <xf numFmtId="165" fontId="0" fillId="4" borderId="3" xfId="1" applyNumberFormat="1" applyFont="1" applyFill="1" applyBorder="1"/>
    <xf numFmtId="0" fontId="0" fillId="4" borderId="1" xfId="0" applyFill="1" applyBorder="1"/>
    <xf numFmtId="165" fontId="0" fillId="4" borderId="1" xfId="1" applyNumberFormat="1" applyFont="1" applyFill="1" applyBorder="1"/>
    <xf numFmtId="0" fontId="0" fillId="4" borderId="1" xfId="0" applyFill="1" applyBorder="1" applyAlignment="1">
      <alignment horizontal="center" vertical="center"/>
    </xf>
    <xf numFmtId="0" fontId="0" fillId="4" borderId="10" xfId="0" applyFill="1" applyBorder="1"/>
    <xf numFmtId="0" fontId="0" fillId="3" borderId="1" xfId="0" applyFill="1" applyBorder="1"/>
    <xf numFmtId="44" fontId="0" fillId="0" borderId="1" xfId="1" applyFont="1" applyBorder="1" applyAlignment="1">
      <alignment horizontal="center"/>
    </xf>
    <xf numFmtId="164" fontId="5" fillId="4" borderId="1" xfId="1" applyNumberFormat="1" applyFont="1" applyFill="1" applyBorder="1"/>
    <xf numFmtId="0" fontId="2" fillId="3" borderId="4" xfId="0" applyFont="1" applyFill="1" applyBorder="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xf>
    <xf numFmtId="0" fontId="23" fillId="3" borderId="13" xfId="0" applyFont="1" applyFill="1" applyBorder="1" applyAlignment="1">
      <alignment vertical="center"/>
    </xf>
    <xf numFmtId="0" fontId="0" fillId="15" borderId="1" xfId="0" applyFill="1" applyBorder="1"/>
    <xf numFmtId="164" fontId="0" fillId="15" borderId="1" xfId="1" applyNumberFormat="1" applyFont="1" applyFill="1" applyBorder="1" applyAlignment="1">
      <alignment horizontal="right" vertical="center"/>
    </xf>
    <xf numFmtId="164" fontId="0" fillId="15" borderId="1" xfId="0" applyNumberFormat="1" applyFill="1" applyBorder="1"/>
    <xf numFmtId="0" fontId="0" fillId="14" borderId="3" xfId="0" applyFill="1" applyBorder="1"/>
    <xf numFmtId="0" fontId="2" fillId="2" borderId="4" xfId="0" applyFont="1" applyFill="1" applyBorder="1" applyAlignment="1">
      <alignment horizontal="center" vertical="center"/>
    </xf>
    <xf numFmtId="164" fontId="2" fillId="2" borderId="4" xfId="1" applyNumberFormat="1" applyFont="1" applyFill="1" applyBorder="1" applyAlignment="1">
      <alignment horizontal="center" vertical="center"/>
    </xf>
    <xf numFmtId="0" fontId="0" fillId="4" borderId="3" xfId="0" applyFill="1" applyBorder="1" applyAlignment="1">
      <alignment vertical="center" wrapText="1"/>
    </xf>
    <xf numFmtId="0" fontId="0" fillId="4" borderId="3" xfId="0" applyFill="1" applyBorder="1" applyAlignment="1">
      <alignment vertical="center"/>
    </xf>
    <xf numFmtId="164" fontId="0" fillId="0" borderId="3" xfId="1" applyNumberFormat="1" applyFont="1" applyBorder="1" applyAlignment="1">
      <alignment horizontal="right" vertical="center"/>
    </xf>
    <xf numFmtId="0" fontId="0" fillId="4" borderId="9" xfId="0" applyFill="1" applyBorder="1" applyAlignment="1">
      <alignment vertical="center"/>
    </xf>
    <xf numFmtId="166" fontId="0" fillId="4" borderId="3" xfId="0" applyNumberFormat="1" applyFill="1" applyBorder="1" applyAlignment="1">
      <alignment vertical="center"/>
    </xf>
    <xf numFmtId="0" fontId="0" fillId="0" borderId="3" xfId="0" applyBorder="1" applyAlignment="1">
      <alignment horizontal="center" vertical="center"/>
    </xf>
    <xf numFmtId="0" fontId="2" fillId="3" borderId="4" xfId="0" applyFont="1" applyFill="1" applyBorder="1"/>
    <xf numFmtId="0" fontId="0" fillId="0" borderId="10" xfId="0" applyBorder="1"/>
    <xf numFmtId="2" fontId="0" fillId="0" borderId="3" xfId="0" applyNumberFormat="1" applyBorder="1" applyAlignment="1">
      <alignment horizontal="center"/>
    </xf>
    <xf numFmtId="0" fontId="2" fillId="3" borderId="4" xfId="0" applyFont="1" applyFill="1" applyBorder="1" applyAlignment="1"/>
    <xf numFmtId="0" fontId="0" fillId="0" borderId="0" xfId="0" applyAlignment="1">
      <alignment horizontal="center"/>
    </xf>
    <xf numFmtId="0" fontId="25" fillId="3" borderId="1" xfId="0" applyFont="1" applyFill="1" applyBorder="1"/>
    <xf numFmtId="164" fontId="0" fillId="4" borderId="3" xfId="1" applyNumberFormat="1" applyFont="1" applyFill="1" applyBorder="1"/>
    <xf numFmtId="164" fontId="0" fillId="4" borderId="9" xfId="1" applyNumberFormat="1" applyFont="1" applyFill="1" applyBorder="1" applyAlignment="1">
      <alignment horizontal="center" vertical="center"/>
    </xf>
    <xf numFmtId="164" fontId="0" fillId="4" borderId="1" xfId="1" applyNumberFormat="1" applyFont="1" applyFill="1" applyBorder="1" applyAlignment="1">
      <alignment horizontal="right" vertical="center"/>
    </xf>
    <xf numFmtId="0" fontId="0" fillId="4" borderId="0" xfId="0" applyFill="1"/>
    <xf numFmtId="0" fontId="25" fillId="3" borderId="1" xfId="0" applyFont="1" applyFill="1" applyBorder="1" applyAlignment="1">
      <alignment horizontal="left" vertical="center"/>
    </xf>
    <xf numFmtId="0" fontId="2" fillId="3" borderId="1" xfId="0" applyFont="1" applyFill="1" applyBorder="1"/>
    <xf numFmtId="164" fontId="26" fillId="6" borderId="1" xfId="1" applyNumberFormat="1" applyFont="1" applyFill="1" applyBorder="1"/>
    <xf numFmtId="0" fontId="3" fillId="0" borderId="1" xfId="0" applyFont="1" applyBorder="1" applyAlignment="1">
      <alignment wrapText="1"/>
    </xf>
    <xf numFmtId="0" fontId="0" fillId="0" borderId="15" xfId="0" applyBorder="1"/>
    <xf numFmtId="0" fontId="2" fillId="3" borderId="7"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0" fillId="15" borderId="3" xfId="1" applyNumberFormat="1" applyFont="1" applyFill="1" applyBorder="1" applyAlignment="1">
      <alignment horizontal="right" vertical="center"/>
    </xf>
    <xf numFmtId="164" fontId="0" fillId="0" borderId="10" xfId="1" applyNumberFormat="1" applyFont="1" applyBorder="1" applyAlignment="1">
      <alignment horizontal="center" vertical="center"/>
    </xf>
    <xf numFmtId="0" fontId="0" fillId="15" borderId="3" xfId="0" applyNumberFormat="1" applyFill="1" applyBorder="1"/>
    <xf numFmtId="0" fontId="2"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5" fillId="4" borderId="3" xfId="1" applyNumberFormat="1" applyFont="1" applyFill="1" applyBorder="1"/>
    <xf numFmtId="0" fontId="2" fillId="3" borderId="4" xfId="0" applyFont="1" applyFill="1" applyBorder="1" applyAlignment="1">
      <alignment vertical="top" wrapText="1"/>
    </xf>
    <xf numFmtId="165" fontId="0" fillId="0" borderId="3" xfId="1" applyNumberFormat="1" applyFont="1" applyBorder="1" applyAlignment="1">
      <alignment horizontal="right" vertical="center"/>
    </xf>
    <xf numFmtId="165" fontId="0" fillId="0" borderId="1" xfId="1" applyNumberFormat="1" applyFont="1" applyBorder="1" applyAlignment="1">
      <alignment horizontal="right" vertical="center"/>
    </xf>
    <xf numFmtId="165" fontId="3" fillId="0" borderId="1" xfId="1" applyNumberFormat="1" applyFont="1" applyBorder="1"/>
    <xf numFmtId="2" fontId="3" fillId="0" borderId="1" xfId="0" applyNumberFormat="1" applyFont="1" applyBorder="1" applyAlignment="1">
      <alignment horizontal="center" vertical="center"/>
    </xf>
    <xf numFmtId="0" fontId="14" fillId="0" borderId="1" xfId="0" applyFont="1" applyBorder="1"/>
    <xf numFmtId="164" fontId="0" fillId="14" borderId="1" xfId="1" applyNumberFormat="1" applyFont="1" applyFill="1" applyBorder="1"/>
    <xf numFmtId="0" fontId="0" fillId="4" borderId="9" xfId="0" applyFill="1" applyBorder="1" applyAlignment="1">
      <alignment vertical="center" wrapText="1"/>
    </xf>
    <xf numFmtId="0" fontId="2" fillId="3" borderId="4" xfId="0" applyFont="1" applyFill="1" applyBorder="1" applyAlignment="1">
      <alignment wrapText="1"/>
    </xf>
    <xf numFmtId="164" fontId="0" fillId="4" borderId="1" xfId="1" applyNumberFormat="1" applyFont="1" applyFill="1" applyBorder="1"/>
    <xf numFmtId="164" fontId="0" fillId="0" borderId="0" xfId="0" applyNumberFormat="1"/>
    <xf numFmtId="14" fontId="0" fillId="0" borderId="1" xfId="0" applyNumberFormat="1" applyBorder="1"/>
    <xf numFmtId="1" fontId="0" fillId="14" borderId="3" xfId="0" applyNumberFormat="1" applyFill="1" applyBorder="1"/>
    <xf numFmtId="0" fontId="2" fillId="3" borderId="7" xfId="0" applyFont="1" applyFill="1" applyBorder="1" applyAlignment="1">
      <alignment horizontal="center" vertical="top"/>
    </xf>
    <xf numFmtId="0" fontId="2" fillId="3" borderId="7" xfId="0" applyFont="1" applyFill="1" applyBorder="1" applyAlignment="1">
      <alignment horizontal="center" vertical="center"/>
    </xf>
    <xf numFmtId="0" fontId="2" fillId="3" borderId="7" xfId="0" applyFont="1" applyFill="1" applyBorder="1" applyAlignment="1">
      <alignment horizontal="left" vertical="top"/>
    </xf>
    <xf numFmtId="44" fontId="0" fillId="15" borderId="1" xfId="0" applyNumberFormat="1" applyFill="1" applyBorder="1"/>
    <xf numFmtId="0" fontId="0" fillId="0" borderId="1" xfId="0" applyBorder="1" applyAlignment="1">
      <alignment wrapText="1"/>
    </xf>
    <xf numFmtId="0" fontId="0" fillId="13" borderId="9" xfId="0" applyFill="1" applyBorder="1" applyProtection="1">
      <protection locked="0"/>
    </xf>
    <xf numFmtId="0" fontId="0" fillId="13" borderId="3" xfId="0" applyFill="1" applyBorder="1" applyProtection="1">
      <protection locked="0"/>
    </xf>
    <xf numFmtId="0" fontId="0" fillId="13" borderId="5" xfId="0" applyFill="1" applyBorder="1" applyProtection="1">
      <protection locked="0"/>
    </xf>
    <xf numFmtId="0" fontId="0" fillId="13" borderId="1" xfId="0" applyFill="1" applyBorder="1" applyProtection="1">
      <protection locked="0"/>
    </xf>
    <xf numFmtId="0" fontId="0" fillId="13" borderId="10" xfId="0" applyFill="1" applyBorder="1" applyProtection="1">
      <protection locked="0"/>
    </xf>
    <xf numFmtId="0" fontId="0" fillId="13" borderId="11" xfId="0" applyFill="1" applyBorder="1" applyProtection="1">
      <protection locked="0"/>
    </xf>
    <xf numFmtId="0" fontId="19" fillId="13" borderId="1" xfId="0" applyFont="1" applyFill="1" applyBorder="1" applyProtection="1">
      <protection locked="0"/>
    </xf>
    <xf numFmtId="0" fontId="3" fillId="13" borderId="1" xfId="0" applyFont="1" applyFill="1" applyBorder="1" applyAlignment="1" applyProtection="1">
      <alignment wrapText="1"/>
      <protection locked="0"/>
    </xf>
    <xf numFmtId="0" fontId="0" fillId="13" borderId="3" xfId="0" applyFill="1" applyBorder="1" applyAlignment="1" applyProtection="1">
      <alignment wrapText="1"/>
      <protection locked="0"/>
    </xf>
    <xf numFmtId="0" fontId="0" fillId="13" borderId="1" xfId="0" applyFill="1" applyBorder="1" applyAlignment="1" applyProtection="1">
      <alignment wrapText="1"/>
      <protection locked="0"/>
    </xf>
    <xf numFmtId="0" fontId="2" fillId="3" borderId="0" xfId="0" applyFont="1" applyFill="1" applyAlignment="1">
      <alignment wrapText="1"/>
    </xf>
    <xf numFmtId="0" fontId="0" fillId="14" borderId="1" xfId="0" applyFill="1" applyBorder="1" applyProtection="1">
      <protection locked="0"/>
    </xf>
    <xf numFmtId="0" fontId="0" fillId="14" borderId="1" xfId="0" applyFill="1" applyBorder="1" applyAlignment="1" applyProtection="1">
      <alignment horizontal="center" vertical="center"/>
      <protection locked="0"/>
    </xf>
    <xf numFmtId="165" fontId="0" fillId="14" borderId="3" xfId="1" applyNumberFormat="1" applyFont="1" applyFill="1" applyBorder="1" applyProtection="1">
      <protection locked="0"/>
    </xf>
    <xf numFmtId="0" fontId="0" fillId="14" borderId="3" xfId="0" applyFill="1" applyBorder="1" applyProtection="1">
      <protection locked="0"/>
    </xf>
    <xf numFmtId="165" fontId="0" fillId="14" borderId="1" xfId="1" applyNumberFormat="1" applyFont="1" applyFill="1" applyBorder="1" applyProtection="1">
      <protection locked="0"/>
    </xf>
    <xf numFmtId="0" fontId="19" fillId="14" borderId="1" xfId="0" applyFont="1" applyFill="1" applyBorder="1" applyAlignment="1" applyProtection="1">
      <alignment vertical="center" wrapText="1"/>
      <protection locked="0"/>
    </xf>
    <xf numFmtId="0" fontId="19" fillId="14" borderId="1" xfId="0" applyFont="1" applyFill="1" applyBorder="1" applyAlignment="1" applyProtection="1">
      <alignment vertical="center"/>
      <protection locked="0"/>
    </xf>
    <xf numFmtId="164" fontId="0" fillId="14" borderId="3" xfId="1" applyNumberFormat="1" applyFont="1" applyFill="1" applyBorder="1" applyProtection="1">
      <protection locked="0"/>
    </xf>
    <xf numFmtId="0" fontId="0" fillId="14" borderId="1" xfId="0" applyFill="1" applyBorder="1" applyAlignment="1" applyProtection="1">
      <alignment vertical="center" wrapText="1"/>
      <protection locked="0"/>
    </xf>
    <xf numFmtId="0" fontId="0" fillId="14" borderId="1" xfId="0" applyFill="1" applyBorder="1" applyAlignment="1" applyProtection="1">
      <alignment vertical="center"/>
      <protection locked="0"/>
    </xf>
    <xf numFmtId="0" fontId="0" fillId="14" borderId="5" xfId="0" applyFill="1" applyBorder="1" applyAlignment="1" applyProtection="1">
      <alignment vertical="center"/>
      <protection locked="0"/>
    </xf>
    <xf numFmtId="166" fontId="0" fillId="14" borderId="1" xfId="0" applyNumberFormat="1" applyFill="1" applyBorder="1" applyAlignment="1" applyProtection="1">
      <alignment vertical="center"/>
      <protection locked="0"/>
    </xf>
    <xf numFmtId="0" fontId="0" fillId="13" borderId="3" xfId="0"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0" fillId="13" borderId="1" xfId="0" applyFill="1" applyBorder="1" applyAlignment="1" applyProtection="1">
      <alignment horizontal="center" vertical="center"/>
      <protection locked="0"/>
    </xf>
    <xf numFmtId="164" fontId="2" fillId="12" borderId="1" xfId="1" applyNumberFormat="1" applyFont="1" applyFill="1" applyBorder="1" applyAlignment="1">
      <alignment horizontal="center" vertical="center" wrapText="1"/>
    </xf>
    <xf numFmtId="0" fontId="2" fillId="3" borderId="12" xfId="0" applyFont="1" applyFill="1" applyBorder="1" applyAlignment="1">
      <alignment horizontal="left"/>
    </xf>
    <xf numFmtId="0" fontId="2" fillId="3" borderId="5" xfId="0" applyFont="1" applyFill="1" applyBorder="1" applyAlignment="1">
      <alignment horizontal="left"/>
    </xf>
    <xf numFmtId="0" fontId="2" fillId="12" borderId="14" xfId="0" applyFont="1" applyFill="1" applyBorder="1" applyAlignment="1">
      <alignment horizontal="left"/>
    </xf>
    <xf numFmtId="0" fontId="2" fillId="12" borderId="13" xfId="0" applyFont="1" applyFill="1" applyBorder="1" applyAlignment="1">
      <alignment horizontal="left" vertical="center"/>
    </xf>
    <xf numFmtId="0" fontId="15" fillId="0" borderId="1" xfId="0" applyFont="1" applyBorder="1" applyAlignment="1">
      <alignment horizontal="left" vertical="top" wrapText="1"/>
    </xf>
    <xf numFmtId="0" fontId="2" fillId="12" borderId="1" xfId="0" applyFont="1" applyFill="1" applyBorder="1" applyAlignment="1">
      <alignment horizontal="left" vertical="center"/>
    </xf>
    <xf numFmtId="0" fontId="2" fillId="3" borderId="4" xfId="0" applyFont="1" applyFill="1" applyBorder="1" applyAlignment="1">
      <alignment horizontal="center"/>
    </xf>
    <xf numFmtId="0" fontId="4" fillId="5" borderId="13" xfId="0" applyFont="1" applyFill="1" applyBorder="1" applyAlignment="1">
      <alignment horizontal="center" vertical="center"/>
    </xf>
    <xf numFmtId="0" fontId="6" fillId="5" borderId="13" xfId="0" applyFont="1" applyFill="1" applyBorder="1" applyAlignment="1">
      <alignment horizontal="center" vertical="center"/>
    </xf>
    <xf numFmtId="0" fontId="17" fillId="11" borderId="13" xfId="0" applyFont="1" applyFill="1" applyBorder="1" applyAlignment="1">
      <alignment horizontal="center" vertical="center"/>
    </xf>
    <xf numFmtId="0" fontId="18" fillId="11" borderId="13" xfId="0" applyFont="1" applyFill="1" applyBorder="1" applyAlignment="1">
      <alignment horizontal="center" vertical="center"/>
    </xf>
    <xf numFmtId="0" fontId="2" fillId="3" borderId="2" xfId="0" applyFont="1" applyFill="1" applyBorder="1" applyAlignment="1">
      <alignment horizontal="center"/>
    </xf>
    <xf numFmtId="0" fontId="8" fillId="7" borderId="13" xfId="0" applyFont="1" applyFill="1" applyBorder="1" applyAlignment="1">
      <alignment horizontal="center" vertical="center"/>
    </xf>
    <xf numFmtId="0" fontId="9" fillId="7" borderId="13" xfId="0" applyFont="1" applyFill="1" applyBorder="1" applyAlignment="1">
      <alignment horizontal="center" vertical="center"/>
    </xf>
    <xf numFmtId="0" fontId="10" fillId="8" borderId="13" xfId="0" applyFont="1" applyFill="1" applyBorder="1" applyAlignment="1">
      <alignment horizontal="center" vertical="center"/>
    </xf>
    <xf numFmtId="0" fontId="11" fillId="8" borderId="13" xfId="0" applyFont="1" applyFill="1" applyBorder="1" applyAlignment="1">
      <alignment horizontal="center" vertical="center"/>
    </xf>
    <xf numFmtId="0" fontId="12" fillId="9" borderId="13" xfId="0" applyFont="1" applyFill="1" applyBorder="1" applyAlignment="1">
      <alignment horizontal="center" vertical="center"/>
    </xf>
    <xf numFmtId="0" fontId="13" fillId="9" borderId="13" xfId="0" applyFont="1" applyFill="1" applyBorder="1" applyAlignment="1">
      <alignment horizontal="center" vertical="center"/>
    </xf>
    <xf numFmtId="0" fontId="23" fillId="3" borderId="1" xfId="0" applyFont="1" applyFill="1" applyBorder="1" applyAlignment="1">
      <alignment horizontal="left"/>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xf numFmtId="0" fontId="23" fillId="3" borderId="1" xfId="0" applyFont="1" applyFill="1" applyBorder="1" applyAlignment="1">
      <alignment wrapText="1"/>
    </xf>
    <xf numFmtId="0" fontId="15" fillId="4" borderId="1" xfId="0" applyFont="1" applyFill="1" applyBorder="1" applyAlignment="1">
      <alignment wrapText="1"/>
    </xf>
    <xf numFmtId="0" fontId="15" fillId="0" borderId="1" xfId="0" applyFont="1" applyBorder="1" applyAlignment="1">
      <alignment wrapText="1"/>
    </xf>
    <xf numFmtId="0" fontId="0" fillId="0" borderId="3" xfId="0" applyBorder="1" applyAlignment="1">
      <alignment wrapText="1"/>
    </xf>
    <xf numFmtId="0" fontId="2" fillId="12" borderId="1" xfId="0" applyFont="1" applyFill="1" applyBorder="1" applyAlignment="1">
      <alignment horizontal="center" vertical="center" wrapText="1"/>
    </xf>
    <xf numFmtId="0" fontId="3" fillId="0" borderId="1" xfId="0" applyFont="1" applyFill="1" applyBorder="1" applyAlignment="1">
      <alignment wrapText="1"/>
    </xf>
  </cellXfs>
  <cellStyles count="2">
    <cellStyle name="Monétaire" xfId="1" builtinId="4"/>
    <cellStyle name="Normal" xfId="0" builtinId="0"/>
  </cellStyles>
  <dxfs count="0"/>
  <tableStyles count="0" defaultTableStyle="TableStyleMedium2" defaultPivotStyle="PivotStyleLight16"/>
  <colors>
    <mruColors>
      <color rgb="FFF07F02"/>
      <color rgb="FFFFCC66"/>
      <color rgb="FFFFFFCC"/>
      <color rgb="FFFFFF99"/>
      <color rgb="FFFFCC99"/>
      <color rgb="FFE3DDDD"/>
      <color rgb="FFF4CCEE"/>
      <color rgb="FFC435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A030-1401-43AD-BC67-95991C196BA1}">
  <dimension ref="A1:M77"/>
  <sheetViews>
    <sheetView zoomScale="55" zoomScaleNormal="55" workbookViewId="0">
      <selection activeCell="D53" sqref="D53"/>
    </sheetView>
  </sheetViews>
  <sheetFormatPr baseColWidth="10" defaultRowHeight="15" x14ac:dyDescent="0.25"/>
  <cols>
    <col min="1" max="1" width="116.28515625" customWidth="1"/>
    <col min="2" max="2" width="35" customWidth="1"/>
    <col min="3" max="3" width="65.7109375" customWidth="1"/>
    <col min="4" max="4" width="38.42578125" customWidth="1"/>
    <col min="5" max="5" width="39.85546875" customWidth="1"/>
    <col min="6" max="6" width="36.140625" customWidth="1"/>
    <col min="7" max="7" width="39.5703125" customWidth="1"/>
    <col min="8" max="8" width="27.140625" customWidth="1"/>
    <col min="9" max="9" width="24.28515625" customWidth="1"/>
    <col min="10" max="10" width="27" customWidth="1"/>
    <col min="11" max="11" width="33.140625" customWidth="1"/>
    <col min="12" max="12" width="31.85546875" customWidth="1"/>
    <col min="13" max="13" width="27.28515625" customWidth="1"/>
    <col min="15" max="15" width="35.85546875" customWidth="1"/>
  </cols>
  <sheetData>
    <row r="1" spans="1:13" ht="26.25" x14ac:dyDescent="0.4">
      <c r="A1" s="55" t="s">
        <v>24</v>
      </c>
      <c r="B1" s="14"/>
      <c r="C1" s="71" t="s">
        <v>40</v>
      </c>
    </row>
    <row r="2" spans="1:13" ht="15" customHeight="1" x14ac:dyDescent="0.25">
      <c r="A2" s="38" t="s">
        <v>101</v>
      </c>
      <c r="B2" s="14"/>
      <c r="C2" s="156" t="s">
        <v>146</v>
      </c>
    </row>
    <row r="3" spans="1:13" x14ac:dyDescent="0.25">
      <c r="A3" s="37" t="s">
        <v>100</v>
      </c>
      <c r="B3" s="14"/>
      <c r="C3" s="156"/>
    </row>
    <row r="4" spans="1:13" x14ac:dyDescent="0.25">
      <c r="A4" s="37" t="s">
        <v>90</v>
      </c>
      <c r="B4" s="14"/>
      <c r="C4" s="156"/>
    </row>
    <row r="5" spans="1:13" ht="112.5" customHeight="1" x14ac:dyDescent="0.25">
      <c r="A5" s="45" t="s">
        <v>145</v>
      </c>
      <c r="B5" s="14"/>
      <c r="C5" s="156"/>
    </row>
    <row r="6" spans="1:13" x14ac:dyDescent="0.25">
      <c r="A6" s="98"/>
    </row>
    <row r="7" spans="1:13" x14ac:dyDescent="0.25">
      <c r="A7" s="154" t="s">
        <v>141</v>
      </c>
      <c r="B7" s="154"/>
      <c r="C7" s="154"/>
      <c r="D7" s="154"/>
      <c r="E7" s="154"/>
      <c r="F7" s="154"/>
      <c r="G7" s="154"/>
      <c r="H7" s="154"/>
      <c r="I7" s="154"/>
      <c r="J7" s="154"/>
      <c r="K7" s="154"/>
      <c r="L7" s="154"/>
      <c r="M7" s="154"/>
    </row>
    <row r="8" spans="1:13" s="69" customFormat="1" ht="85.5" customHeight="1" x14ac:dyDescent="0.25">
      <c r="A8" s="99" t="s">
        <v>44</v>
      </c>
      <c r="B8" s="100" t="s">
        <v>45</v>
      </c>
      <c r="C8" s="100" t="s">
        <v>46</v>
      </c>
      <c r="D8" s="99" t="s">
        <v>72</v>
      </c>
      <c r="E8" s="100" t="s">
        <v>47</v>
      </c>
      <c r="F8" s="99" t="s">
        <v>48</v>
      </c>
      <c r="G8" s="99" t="s">
        <v>49</v>
      </c>
      <c r="H8" s="99" t="s">
        <v>50</v>
      </c>
      <c r="I8" s="99" t="s">
        <v>96</v>
      </c>
      <c r="J8" s="99" t="s">
        <v>97</v>
      </c>
      <c r="K8" s="99" t="s">
        <v>61</v>
      </c>
      <c r="L8" s="99" t="s">
        <v>62</v>
      </c>
      <c r="M8" s="99" t="s">
        <v>63</v>
      </c>
    </row>
    <row r="9" spans="1:13" x14ac:dyDescent="0.25">
      <c r="A9" s="125"/>
      <c r="B9" s="125"/>
      <c r="C9" s="126"/>
      <c r="D9" s="126"/>
      <c r="E9" s="126"/>
      <c r="F9" s="126"/>
      <c r="G9" s="126"/>
      <c r="H9" s="64">
        <f>E9+F9+G9</f>
        <v>0</v>
      </c>
      <c r="I9" s="129"/>
      <c r="J9" s="126"/>
      <c r="K9" s="126"/>
      <c r="L9" s="126"/>
      <c r="M9" s="126"/>
    </row>
    <row r="10" spans="1:13" x14ac:dyDescent="0.25">
      <c r="A10" s="127"/>
      <c r="B10" s="127"/>
      <c r="C10" s="128"/>
      <c r="D10" s="128"/>
      <c r="E10" s="128"/>
      <c r="F10" s="128"/>
      <c r="G10" s="128"/>
      <c r="H10" s="64">
        <f>E10+F10+G10</f>
        <v>0</v>
      </c>
      <c r="I10" s="130"/>
      <c r="J10" s="128"/>
      <c r="K10" s="128"/>
      <c r="L10" s="128"/>
      <c r="M10" s="128"/>
    </row>
    <row r="11" spans="1:13" x14ac:dyDescent="0.25">
      <c r="A11" s="127"/>
      <c r="B11" s="127"/>
      <c r="C11" s="128"/>
      <c r="D11" s="128"/>
      <c r="E11" s="128"/>
      <c r="F11" s="128"/>
      <c r="G11" s="128"/>
      <c r="H11" s="64">
        <f>E11+F11+G11</f>
        <v>0</v>
      </c>
      <c r="I11" s="130"/>
      <c r="J11" s="128"/>
      <c r="K11" s="128"/>
      <c r="L11" s="128"/>
      <c r="M11" s="128"/>
    </row>
    <row r="12" spans="1:13" x14ac:dyDescent="0.25">
      <c r="A12" s="127"/>
      <c r="B12" s="127"/>
      <c r="C12" s="128"/>
      <c r="D12" s="128"/>
      <c r="E12" s="128"/>
      <c r="F12" s="128"/>
      <c r="G12" s="128"/>
      <c r="H12" s="64">
        <f t="shared" ref="H12:H24" si="0">E12+F12+G12</f>
        <v>0</v>
      </c>
      <c r="I12" s="130"/>
      <c r="J12" s="128"/>
      <c r="K12" s="128"/>
      <c r="L12" s="128"/>
      <c r="M12" s="128"/>
    </row>
    <row r="13" spans="1:13" x14ac:dyDescent="0.25">
      <c r="A13" s="127"/>
      <c r="B13" s="127"/>
      <c r="C13" s="128"/>
      <c r="D13" s="128"/>
      <c r="E13" s="128"/>
      <c r="F13" s="128"/>
      <c r="G13" s="128"/>
      <c r="H13" s="64">
        <f t="shared" si="0"/>
        <v>0</v>
      </c>
      <c r="I13" s="130"/>
      <c r="J13" s="128"/>
      <c r="K13" s="128"/>
      <c r="L13" s="128"/>
      <c r="M13" s="128"/>
    </row>
    <row r="14" spans="1:13" x14ac:dyDescent="0.25">
      <c r="A14" s="127"/>
      <c r="B14" s="127"/>
      <c r="C14" s="128"/>
      <c r="D14" s="128"/>
      <c r="E14" s="128"/>
      <c r="F14" s="128"/>
      <c r="G14" s="128"/>
      <c r="H14" s="64">
        <f t="shared" si="0"/>
        <v>0</v>
      </c>
      <c r="I14" s="130"/>
      <c r="J14" s="128"/>
      <c r="K14" s="128"/>
      <c r="L14" s="128"/>
      <c r="M14" s="128"/>
    </row>
    <row r="15" spans="1:13" x14ac:dyDescent="0.25">
      <c r="A15" s="127"/>
      <c r="B15" s="127"/>
      <c r="C15" s="128"/>
      <c r="D15" s="128"/>
      <c r="E15" s="128"/>
      <c r="F15" s="128"/>
      <c r="G15" s="128"/>
      <c r="H15" s="64">
        <f t="shared" si="0"/>
        <v>0</v>
      </c>
      <c r="I15" s="130"/>
      <c r="J15" s="128"/>
      <c r="K15" s="128"/>
      <c r="L15" s="128"/>
      <c r="M15" s="128"/>
    </row>
    <row r="16" spans="1:13" x14ac:dyDescent="0.25">
      <c r="A16" s="127"/>
      <c r="B16" s="127"/>
      <c r="C16" s="128"/>
      <c r="D16" s="128"/>
      <c r="E16" s="128"/>
      <c r="F16" s="128"/>
      <c r="G16" s="128"/>
      <c r="H16" s="64">
        <f t="shared" si="0"/>
        <v>0</v>
      </c>
      <c r="I16" s="130"/>
      <c r="J16" s="128"/>
      <c r="K16" s="128"/>
      <c r="L16" s="128"/>
      <c r="M16" s="128"/>
    </row>
    <row r="17" spans="1:13" x14ac:dyDescent="0.25">
      <c r="A17" s="127"/>
      <c r="B17" s="127"/>
      <c r="C17" s="128"/>
      <c r="D17" s="128"/>
      <c r="E17" s="128"/>
      <c r="F17" s="128"/>
      <c r="G17" s="128"/>
      <c r="H17" s="64">
        <f t="shared" si="0"/>
        <v>0</v>
      </c>
      <c r="I17" s="130"/>
      <c r="J17" s="128"/>
      <c r="K17" s="128"/>
      <c r="L17" s="128"/>
      <c r="M17" s="128"/>
    </row>
    <row r="18" spans="1:13" x14ac:dyDescent="0.25">
      <c r="A18" s="127"/>
      <c r="B18" s="127"/>
      <c r="C18" s="128"/>
      <c r="D18" s="128"/>
      <c r="E18" s="128"/>
      <c r="F18" s="128"/>
      <c r="G18" s="128"/>
      <c r="H18" s="64">
        <f t="shared" si="0"/>
        <v>0</v>
      </c>
      <c r="I18" s="130"/>
      <c r="J18" s="128"/>
      <c r="K18" s="128"/>
      <c r="L18" s="128"/>
      <c r="M18" s="128"/>
    </row>
    <row r="19" spans="1:13" x14ac:dyDescent="0.25">
      <c r="A19" s="127"/>
      <c r="B19" s="127"/>
      <c r="C19" s="128"/>
      <c r="D19" s="128"/>
      <c r="E19" s="128"/>
      <c r="F19" s="128"/>
      <c r="G19" s="128"/>
      <c r="H19" s="64">
        <f t="shared" si="0"/>
        <v>0</v>
      </c>
      <c r="I19" s="130"/>
      <c r="J19" s="128"/>
      <c r="K19" s="128"/>
      <c r="L19" s="128"/>
      <c r="M19" s="128"/>
    </row>
    <row r="20" spans="1:13" x14ac:dyDescent="0.25">
      <c r="A20" s="127"/>
      <c r="B20" s="127"/>
      <c r="C20" s="128"/>
      <c r="D20" s="128"/>
      <c r="E20" s="128"/>
      <c r="F20" s="128"/>
      <c r="G20" s="128"/>
      <c r="H20" s="64">
        <f t="shared" si="0"/>
        <v>0</v>
      </c>
      <c r="I20" s="130"/>
      <c r="J20" s="128"/>
      <c r="K20" s="128"/>
      <c r="L20" s="128"/>
      <c r="M20" s="128"/>
    </row>
    <row r="21" spans="1:13" x14ac:dyDescent="0.25">
      <c r="A21" s="127"/>
      <c r="B21" s="127"/>
      <c r="C21" s="128"/>
      <c r="D21" s="128"/>
      <c r="E21" s="128"/>
      <c r="F21" s="128"/>
      <c r="G21" s="128"/>
      <c r="H21" s="64">
        <f t="shared" si="0"/>
        <v>0</v>
      </c>
      <c r="I21" s="130"/>
      <c r="J21" s="128"/>
      <c r="K21" s="128"/>
      <c r="L21" s="128"/>
      <c r="M21" s="128"/>
    </row>
    <row r="22" spans="1:13" x14ac:dyDescent="0.25">
      <c r="A22" s="127"/>
      <c r="B22" s="127"/>
      <c r="C22" s="128"/>
      <c r="D22" s="128"/>
      <c r="E22" s="128"/>
      <c r="F22" s="128"/>
      <c r="G22" s="128"/>
      <c r="H22" s="64">
        <f t="shared" si="0"/>
        <v>0</v>
      </c>
      <c r="I22" s="130"/>
      <c r="J22" s="128"/>
      <c r="K22" s="128"/>
      <c r="L22" s="128"/>
      <c r="M22" s="128"/>
    </row>
    <row r="23" spans="1:13" x14ac:dyDescent="0.25">
      <c r="A23" s="127"/>
      <c r="B23" s="127"/>
      <c r="C23" s="128"/>
      <c r="D23" s="128"/>
      <c r="E23" s="128"/>
      <c r="F23" s="128"/>
      <c r="G23" s="128"/>
      <c r="H23" s="64">
        <f t="shared" si="0"/>
        <v>0</v>
      </c>
      <c r="I23" s="130"/>
      <c r="J23" s="128"/>
      <c r="K23" s="128"/>
      <c r="L23" s="128"/>
      <c r="M23" s="128"/>
    </row>
    <row r="24" spans="1:13" x14ac:dyDescent="0.25">
      <c r="A24" s="127"/>
      <c r="B24" s="127"/>
      <c r="C24" s="128"/>
      <c r="D24" s="128"/>
      <c r="E24" s="128"/>
      <c r="F24" s="128"/>
      <c r="G24" s="128"/>
      <c r="H24" s="64">
        <f t="shared" si="0"/>
        <v>0</v>
      </c>
      <c r="I24" s="130"/>
      <c r="J24" s="128"/>
      <c r="K24" s="128"/>
      <c r="L24" s="128"/>
      <c r="M24" s="128"/>
    </row>
    <row r="25" spans="1:13" x14ac:dyDescent="0.25">
      <c r="A25" s="152" t="s">
        <v>51</v>
      </c>
      <c r="B25" s="152"/>
      <c r="C25" s="152"/>
      <c r="D25" s="153"/>
      <c r="E25" s="1">
        <f>SUM(E9:E24)</f>
        <v>0</v>
      </c>
      <c r="F25" s="1">
        <f>SUM(F9:F24)</f>
        <v>0</v>
      </c>
      <c r="G25" s="1">
        <f>SUM(G9:G24)</f>
        <v>0</v>
      </c>
      <c r="H25" s="1">
        <f>SUM(H9:H24)</f>
        <v>0</v>
      </c>
      <c r="I25" s="1">
        <f>SUM(I9:I24)</f>
        <v>0</v>
      </c>
      <c r="J25" s="1">
        <f t="shared" ref="J25" si="1">SUM(J9:J24)</f>
        <v>0</v>
      </c>
      <c r="K25" s="65"/>
      <c r="L25" s="65"/>
      <c r="M25" s="65"/>
    </row>
    <row r="27" spans="1:13" x14ac:dyDescent="0.25">
      <c r="A27" s="87" t="s">
        <v>85</v>
      </c>
      <c r="B27" s="87" t="s">
        <v>52</v>
      </c>
      <c r="C27" s="84" t="s">
        <v>54</v>
      </c>
      <c r="D27" s="84" t="s">
        <v>53</v>
      </c>
    </row>
    <row r="28" spans="1:13" x14ac:dyDescent="0.25">
      <c r="A28" s="18" t="s">
        <v>73</v>
      </c>
      <c r="B28" s="85" t="e">
        <f>AVERAGE(M9:M24)</f>
        <v>#DIV/0!</v>
      </c>
      <c r="C28" s="86" t="e">
        <f>B28/2</f>
        <v>#DIV/0!</v>
      </c>
      <c r="D28" s="119" t="e">
        <f>C28*45</f>
        <v>#DIV/0!</v>
      </c>
    </row>
    <row r="29" spans="1:13" ht="33" customHeight="1" x14ac:dyDescent="0.25">
      <c r="A29" s="124" t="s">
        <v>99</v>
      </c>
      <c r="B29" s="131"/>
      <c r="C29" s="66">
        <v>20</v>
      </c>
      <c r="D29" s="123">
        <f>C29*B29</f>
        <v>0</v>
      </c>
    </row>
    <row r="31" spans="1:13" ht="36" customHeight="1" x14ac:dyDescent="0.25">
      <c r="A31" s="157" t="s">
        <v>102</v>
      </c>
      <c r="B31" s="157"/>
      <c r="C31" s="157"/>
      <c r="D31" s="157"/>
    </row>
    <row r="32" spans="1:13" x14ac:dyDescent="0.25">
      <c r="A32" s="120" t="s">
        <v>74</v>
      </c>
      <c r="B32" s="121" t="s">
        <v>94</v>
      </c>
      <c r="C32" s="121" t="s">
        <v>95</v>
      </c>
      <c r="D32" s="122" t="s">
        <v>142</v>
      </c>
    </row>
    <row r="33" spans="1:4" x14ac:dyDescent="0.25">
      <c r="A33" s="126"/>
      <c r="B33" s="126"/>
      <c r="C33" s="126"/>
      <c r="D33" s="126"/>
    </row>
    <row r="34" spans="1:4" x14ac:dyDescent="0.25">
      <c r="A34" s="128"/>
      <c r="B34" s="128"/>
      <c r="C34" s="128"/>
      <c r="D34" s="128"/>
    </row>
    <row r="35" spans="1:4" x14ac:dyDescent="0.25">
      <c r="A35" s="128"/>
      <c r="B35" s="128"/>
      <c r="C35" s="128"/>
      <c r="D35" s="128"/>
    </row>
    <row r="36" spans="1:4" x14ac:dyDescent="0.25">
      <c r="A36" s="128"/>
      <c r="B36" s="128"/>
      <c r="C36" s="128"/>
      <c r="D36" s="128"/>
    </row>
    <row r="37" spans="1:4" x14ac:dyDescent="0.25">
      <c r="A37" s="128"/>
      <c r="B37" s="128"/>
      <c r="C37" s="128"/>
      <c r="D37" s="128"/>
    </row>
    <row r="38" spans="1:4" x14ac:dyDescent="0.25">
      <c r="A38" s="128"/>
      <c r="B38" s="128"/>
      <c r="C38" s="128"/>
      <c r="D38" s="128"/>
    </row>
    <row r="39" spans="1:4" x14ac:dyDescent="0.25">
      <c r="A39" s="128"/>
      <c r="B39" s="128"/>
      <c r="C39" s="128"/>
      <c r="D39" s="128"/>
    </row>
    <row r="40" spans="1:4" x14ac:dyDescent="0.25">
      <c r="A40" s="54"/>
      <c r="B40" s="54"/>
      <c r="C40" s="54"/>
    </row>
    <row r="41" spans="1:4" x14ac:dyDescent="0.25">
      <c r="A41" s="48" t="s">
        <v>57</v>
      </c>
      <c r="B41" s="48"/>
      <c r="C41" s="48"/>
      <c r="D41" s="132"/>
    </row>
    <row r="43" spans="1:4" ht="36.75" customHeight="1" x14ac:dyDescent="0.25">
      <c r="A43" s="157" t="s">
        <v>103</v>
      </c>
      <c r="B43" s="157"/>
      <c r="C43" s="157"/>
      <c r="D43" s="157"/>
    </row>
    <row r="44" spans="1:4" s="88" customFormat="1" x14ac:dyDescent="0.25">
      <c r="A44" s="120" t="s">
        <v>74</v>
      </c>
      <c r="B44" s="121" t="s">
        <v>64</v>
      </c>
      <c r="C44" s="121" t="s">
        <v>147</v>
      </c>
      <c r="D44" s="122" t="s">
        <v>142</v>
      </c>
    </row>
    <row r="45" spans="1:4" x14ac:dyDescent="0.25">
      <c r="A45" s="126"/>
      <c r="B45" s="126"/>
      <c r="C45" s="126"/>
      <c r="D45" s="126"/>
    </row>
    <row r="46" spans="1:4" x14ac:dyDescent="0.25">
      <c r="A46" s="128"/>
      <c r="B46" s="128"/>
      <c r="C46" s="128"/>
      <c r="D46" s="128"/>
    </row>
    <row r="47" spans="1:4" x14ac:dyDescent="0.25">
      <c r="A47" s="128"/>
      <c r="B47" s="128"/>
      <c r="C47" s="128"/>
      <c r="D47" s="128"/>
    </row>
    <row r="48" spans="1:4" x14ac:dyDescent="0.25">
      <c r="A48" s="128"/>
      <c r="B48" s="128"/>
      <c r="C48" s="128"/>
      <c r="D48" s="128"/>
    </row>
    <row r="49" spans="1:5" x14ac:dyDescent="0.25">
      <c r="A49" s="128"/>
      <c r="B49" s="128"/>
      <c r="C49" s="128"/>
      <c r="D49" s="128"/>
    </row>
    <row r="50" spans="1:5" x14ac:dyDescent="0.25">
      <c r="A50" s="128"/>
      <c r="B50" s="128"/>
      <c r="C50" s="128"/>
      <c r="D50" s="128"/>
    </row>
    <row r="51" spans="1:5" x14ac:dyDescent="0.25">
      <c r="A51" s="128"/>
      <c r="B51" s="128"/>
      <c r="C51" s="128"/>
      <c r="D51" s="128"/>
    </row>
    <row r="52" spans="1:5" s="54" customFormat="1" x14ac:dyDescent="0.25">
      <c r="D52"/>
      <c r="E52"/>
    </row>
    <row r="53" spans="1:5" x14ac:dyDescent="0.25">
      <c r="A53" s="48" t="s">
        <v>93</v>
      </c>
      <c r="B53" s="48"/>
      <c r="C53" s="48"/>
      <c r="D53" s="132"/>
    </row>
    <row r="55" spans="1:5" ht="34.5" customHeight="1" x14ac:dyDescent="0.25">
      <c r="A55" s="155" t="s">
        <v>104</v>
      </c>
      <c r="B55" s="155"/>
      <c r="C55" s="155"/>
      <c r="D55" s="155"/>
      <c r="E55" s="155"/>
    </row>
    <row r="56" spans="1:5" s="53" customFormat="1" ht="103.5" customHeight="1" x14ac:dyDescent="0.25">
      <c r="A56" s="70" t="s">
        <v>75</v>
      </c>
      <c r="B56" s="68" t="s">
        <v>65</v>
      </c>
      <c r="C56" s="68" t="s">
        <v>156</v>
      </c>
      <c r="D56" s="68" t="s">
        <v>76</v>
      </c>
      <c r="E56" s="68" t="s">
        <v>105</v>
      </c>
    </row>
    <row r="57" spans="1:5" x14ac:dyDescent="0.25">
      <c r="A57" s="126"/>
      <c r="B57" s="126"/>
      <c r="C57" s="126"/>
      <c r="D57" s="133"/>
      <c r="E57" s="126"/>
    </row>
    <row r="58" spans="1:5" x14ac:dyDescent="0.25">
      <c r="A58" s="128"/>
      <c r="B58" s="128"/>
      <c r="C58" s="128"/>
      <c r="D58" s="134"/>
      <c r="E58" s="128"/>
    </row>
    <row r="59" spans="1:5" x14ac:dyDescent="0.25">
      <c r="A59" s="128"/>
      <c r="B59" s="128"/>
      <c r="C59" s="128"/>
      <c r="D59" s="134"/>
      <c r="E59" s="128"/>
    </row>
    <row r="60" spans="1:5" x14ac:dyDescent="0.25">
      <c r="A60" s="128"/>
      <c r="B60" s="128"/>
      <c r="C60" s="128"/>
      <c r="D60" s="134"/>
      <c r="E60" s="128"/>
    </row>
    <row r="61" spans="1:5" x14ac:dyDescent="0.25">
      <c r="A61" s="128"/>
      <c r="B61" s="128"/>
      <c r="C61" s="128"/>
      <c r="D61" s="134"/>
      <c r="E61" s="128"/>
    </row>
    <row r="62" spans="1:5" x14ac:dyDescent="0.25">
      <c r="A62" s="128"/>
      <c r="B62" s="128"/>
      <c r="C62" s="128"/>
      <c r="D62" s="134"/>
      <c r="E62" s="128"/>
    </row>
    <row r="63" spans="1:5" x14ac:dyDescent="0.25">
      <c r="A63" s="128"/>
      <c r="B63" s="128"/>
      <c r="C63" s="128"/>
      <c r="D63" s="134"/>
      <c r="E63" s="128"/>
    </row>
    <row r="64" spans="1:5" x14ac:dyDescent="0.25">
      <c r="A64" s="128"/>
      <c r="B64" s="128"/>
      <c r="C64" s="128"/>
      <c r="D64" s="134"/>
      <c r="E64" s="128"/>
    </row>
    <row r="65" spans="1:6" x14ac:dyDescent="0.25">
      <c r="A65" s="128"/>
      <c r="B65" s="128"/>
      <c r="C65" s="128"/>
      <c r="D65" s="134"/>
      <c r="E65" s="128"/>
    </row>
    <row r="66" spans="1:6" x14ac:dyDescent="0.25">
      <c r="A66" s="128"/>
      <c r="B66" s="128"/>
      <c r="C66" s="128"/>
      <c r="D66" s="134"/>
      <c r="E66" s="128"/>
    </row>
    <row r="67" spans="1:6" x14ac:dyDescent="0.25">
      <c r="D67" s="47"/>
    </row>
    <row r="68" spans="1:6" x14ac:dyDescent="0.25">
      <c r="A68" s="152" t="s">
        <v>55</v>
      </c>
      <c r="B68" s="152"/>
      <c r="C68" s="153"/>
      <c r="D68" s="132"/>
      <c r="E68" s="8" t="s">
        <v>56</v>
      </c>
      <c r="F68" s="72" t="e">
        <f>AVERAGE(E57:E66)</f>
        <v>#DIV/0!</v>
      </c>
    </row>
    <row r="70" spans="1:6" ht="30" x14ac:dyDescent="0.25">
      <c r="A70" s="84" t="s">
        <v>108</v>
      </c>
      <c r="B70" s="115" t="s">
        <v>109</v>
      </c>
      <c r="C70" s="115" t="s">
        <v>110</v>
      </c>
    </row>
    <row r="71" spans="1:6" x14ac:dyDescent="0.25">
      <c r="A71" s="18" t="s">
        <v>47</v>
      </c>
      <c r="B71" s="126"/>
      <c r="C71" s="126"/>
    </row>
    <row r="72" spans="1:6" x14ac:dyDescent="0.25">
      <c r="A72" s="1" t="s">
        <v>48</v>
      </c>
      <c r="B72" s="128"/>
      <c r="C72" s="128"/>
    </row>
    <row r="73" spans="1:6" x14ac:dyDescent="0.25">
      <c r="A73" s="1" t="s">
        <v>49</v>
      </c>
      <c r="B73" s="128"/>
      <c r="C73" s="128"/>
    </row>
    <row r="75" spans="1:6" x14ac:dyDescent="0.25">
      <c r="A75" s="95" t="s">
        <v>106</v>
      </c>
      <c r="B75" s="1">
        <f>I25+J25</f>
        <v>0</v>
      </c>
    </row>
    <row r="77" spans="1:6" ht="30" customHeight="1" x14ac:dyDescent="0.25">
      <c r="A77" s="135" t="s">
        <v>107</v>
      </c>
      <c r="B77" s="1">
        <f>D68+D53+D41</f>
        <v>0</v>
      </c>
    </row>
  </sheetData>
  <sheetProtection sheet="1" objects="1" scenarios="1" selectLockedCells="1"/>
  <mergeCells count="7">
    <mergeCell ref="A68:C68"/>
    <mergeCell ref="A25:D25"/>
    <mergeCell ref="A7:M7"/>
    <mergeCell ref="A55:E55"/>
    <mergeCell ref="C2:C5"/>
    <mergeCell ref="A31:D31"/>
    <mergeCell ref="A43:D4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04C8-0A26-46DB-9ADC-DBD88B53052D}">
  <dimension ref="A1:F19"/>
  <sheetViews>
    <sheetView zoomScale="90" zoomScaleNormal="90" workbookViewId="0">
      <selection activeCell="C13" sqref="C13"/>
    </sheetView>
  </sheetViews>
  <sheetFormatPr baseColWidth="10" defaultRowHeight="15" x14ac:dyDescent="0.25"/>
  <cols>
    <col min="1" max="1" width="76" bestFit="1" customWidth="1"/>
    <col min="2" max="2" width="31" customWidth="1"/>
    <col min="3" max="3" width="27.42578125" customWidth="1"/>
    <col min="4" max="4" width="28.5703125" style="14" customWidth="1"/>
    <col min="6" max="6" width="43.28515625" customWidth="1"/>
  </cols>
  <sheetData>
    <row r="1" spans="1:6" x14ac:dyDescent="0.25">
      <c r="A1" s="158" t="s">
        <v>118</v>
      </c>
      <c r="B1" s="158"/>
      <c r="C1" s="158"/>
      <c r="D1" s="158"/>
      <c r="F1" s="89" t="s">
        <v>40</v>
      </c>
    </row>
    <row r="2" spans="1:6" x14ac:dyDescent="0.25">
      <c r="A2" s="76" t="s">
        <v>119</v>
      </c>
      <c r="B2" s="76" t="s">
        <v>0</v>
      </c>
      <c r="C2" s="76" t="s">
        <v>1</v>
      </c>
      <c r="D2" s="77" t="s">
        <v>6</v>
      </c>
      <c r="F2" s="156" t="s">
        <v>150</v>
      </c>
    </row>
    <row r="3" spans="1:6" x14ac:dyDescent="0.25">
      <c r="A3" s="18" t="s">
        <v>78</v>
      </c>
      <c r="B3" s="83">
        <f>21</f>
        <v>21</v>
      </c>
      <c r="C3" s="22">
        <v>45</v>
      </c>
      <c r="D3" s="80">
        <f t="shared" ref="D3:D4" si="0">C3*B3</f>
        <v>945</v>
      </c>
      <c r="F3" s="156"/>
    </row>
    <row r="4" spans="1:6" x14ac:dyDescent="0.25">
      <c r="A4" s="136" t="s">
        <v>43</v>
      </c>
      <c r="B4" s="137">
        <v>6</v>
      </c>
      <c r="C4" s="15">
        <v>45</v>
      </c>
      <c r="D4" s="3">
        <f t="shared" si="0"/>
        <v>270</v>
      </c>
      <c r="F4" s="156"/>
    </row>
    <row r="5" spans="1:6" x14ac:dyDescent="0.25">
      <c r="A5" s="1" t="s">
        <v>79</v>
      </c>
      <c r="B5" s="2">
        <v>7</v>
      </c>
      <c r="C5" s="15">
        <v>45</v>
      </c>
      <c r="D5" s="3">
        <f>C5*B5</f>
        <v>315</v>
      </c>
      <c r="F5" s="156"/>
    </row>
    <row r="6" spans="1:6" x14ac:dyDescent="0.25">
      <c r="A6" s="26" t="s">
        <v>80</v>
      </c>
      <c r="B6" s="2">
        <f>(B5+B3+B4)*7/100</f>
        <v>2.38</v>
      </c>
      <c r="C6" s="15">
        <v>45</v>
      </c>
      <c r="D6" s="3">
        <f>C6*B6</f>
        <v>107.1</v>
      </c>
    </row>
    <row r="7" spans="1:6" s="6" customFormat="1" x14ac:dyDescent="0.25">
      <c r="A7" s="4" t="s">
        <v>2</v>
      </c>
      <c r="B7" s="5"/>
      <c r="C7" s="16">
        <v>45</v>
      </c>
      <c r="D7" s="12">
        <f>SUM(D3:D6)</f>
        <v>1637.1</v>
      </c>
    </row>
    <row r="8" spans="1:6" x14ac:dyDescent="0.25">
      <c r="C8" s="9"/>
    </row>
    <row r="10" spans="1:6" x14ac:dyDescent="0.25">
      <c r="A10" s="158" t="s">
        <v>149</v>
      </c>
      <c r="B10" s="158"/>
      <c r="C10" s="158"/>
      <c r="D10" s="158"/>
    </row>
    <row r="11" spans="1:6" x14ac:dyDescent="0.25">
      <c r="A11" s="76" t="s">
        <v>148</v>
      </c>
      <c r="B11" s="76" t="s">
        <v>3</v>
      </c>
      <c r="C11" s="76" t="s">
        <v>4</v>
      </c>
      <c r="D11" s="77" t="s">
        <v>6</v>
      </c>
    </row>
    <row r="12" spans="1:6" x14ac:dyDescent="0.25">
      <c r="A12" s="75" t="s">
        <v>7</v>
      </c>
      <c r="B12" s="138">
        <v>120</v>
      </c>
      <c r="C12" s="139">
        <v>3</v>
      </c>
      <c r="D12" s="42">
        <f>B12*C12</f>
        <v>360</v>
      </c>
    </row>
    <row r="13" spans="1:6" x14ac:dyDescent="0.25">
      <c r="A13" s="57" t="s">
        <v>59</v>
      </c>
      <c r="B13" s="140">
        <v>20</v>
      </c>
      <c r="C13" s="136">
        <v>3</v>
      </c>
      <c r="D13" s="13">
        <f>C13*B13</f>
        <v>60</v>
      </c>
    </row>
    <row r="14" spans="1:6" x14ac:dyDescent="0.25">
      <c r="A14" s="57" t="s">
        <v>60</v>
      </c>
      <c r="B14" s="140">
        <v>25</v>
      </c>
      <c r="C14" s="136">
        <v>3</v>
      </c>
      <c r="D14" s="13">
        <f>C14*B14</f>
        <v>75</v>
      </c>
    </row>
    <row r="15" spans="1:6" x14ac:dyDescent="0.25">
      <c r="A15" s="57" t="s">
        <v>8</v>
      </c>
      <c r="B15" s="140">
        <v>150</v>
      </c>
      <c r="C15" s="136">
        <v>1</v>
      </c>
      <c r="D15" s="13">
        <f>C15*B15</f>
        <v>150</v>
      </c>
    </row>
    <row r="16" spans="1:6" x14ac:dyDescent="0.25">
      <c r="A16" s="7" t="s">
        <v>66</v>
      </c>
      <c r="B16" s="10">
        <f>D7*10/100</f>
        <v>163.71</v>
      </c>
      <c r="C16" s="1">
        <v>1</v>
      </c>
      <c r="D16" s="13">
        <f>C16*B16</f>
        <v>163.71</v>
      </c>
    </row>
    <row r="17" spans="1:4" x14ac:dyDescent="0.25">
      <c r="A17" s="27" t="s">
        <v>5</v>
      </c>
      <c r="B17" s="10"/>
      <c r="C17" s="1"/>
      <c r="D17" s="12">
        <f>SUM(D12:D16)</f>
        <v>808.71</v>
      </c>
    </row>
    <row r="18" spans="1:4" x14ac:dyDescent="0.25">
      <c r="B18" s="11"/>
    </row>
    <row r="19" spans="1:4" x14ac:dyDescent="0.25">
      <c r="A19" s="8" t="s">
        <v>120</v>
      </c>
      <c r="B19" s="28">
        <f>D17+D7</f>
        <v>2445.81</v>
      </c>
    </row>
  </sheetData>
  <sheetProtection sheet="1" objects="1" scenarios="1" selectLockedCells="1"/>
  <mergeCells count="3">
    <mergeCell ref="A1:D1"/>
    <mergeCell ref="A10:D10"/>
    <mergeCell ref="F2: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62C3-CDE2-4BD6-9614-4B71C4416CF2}">
  <dimension ref="A1:F18"/>
  <sheetViews>
    <sheetView zoomScale="77" workbookViewId="0">
      <selection activeCell="C11" sqref="C11"/>
    </sheetView>
  </sheetViews>
  <sheetFormatPr baseColWidth="10" defaultRowHeight="15" x14ac:dyDescent="0.25"/>
  <cols>
    <col min="1" max="1" width="76.140625" customWidth="1"/>
    <col min="2" max="2" width="31" customWidth="1"/>
    <col min="3" max="3" width="27.42578125" customWidth="1"/>
    <col min="4" max="4" width="28.5703125" customWidth="1"/>
    <col min="6" max="6" width="33.7109375" customWidth="1"/>
  </cols>
  <sheetData>
    <row r="1" spans="1:6" x14ac:dyDescent="0.25">
      <c r="A1" s="158" t="s">
        <v>118</v>
      </c>
      <c r="B1" s="158"/>
      <c r="C1" s="158"/>
      <c r="D1" s="158"/>
      <c r="F1" s="89" t="s">
        <v>40</v>
      </c>
    </row>
    <row r="2" spans="1:6" ht="15" customHeight="1" x14ac:dyDescent="0.25">
      <c r="A2" s="76" t="s">
        <v>119</v>
      </c>
      <c r="B2" s="76" t="s">
        <v>0</v>
      </c>
      <c r="C2" s="76" t="s">
        <v>1</v>
      </c>
      <c r="D2" s="77" t="s">
        <v>6</v>
      </c>
      <c r="F2" s="156" t="s">
        <v>140</v>
      </c>
    </row>
    <row r="3" spans="1:6" x14ac:dyDescent="0.25">
      <c r="A3" s="18" t="s">
        <v>123</v>
      </c>
      <c r="B3" s="83">
        <v>14</v>
      </c>
      <c r="C3" s="22">
        <v>45</v>
      </c>
      <c r="D3" s="108">
        <f t="shared" ref="D3:D4" si="0">C3*B3</f>
        <v>630</v>
      </c>
      <c r="F3" s="156"/>
    </row>
    <row r="4" spans="1:6" x14ac:dyDescent="0.25">
      <c r="A4" s="59" t="s">
        <v>122</v>
      </c>
      <c r="B4" s="63">
        <v>12</v>
      </c>
      <c r="C4" s="22">
        <v>45</v>
      </c>
      <c r="D4" s="109">
        <f t="shared" si="0"/>
        <v>540</v>
      </c>
      <c r="F4" s="156"/>
    </row>
    <row r="5" spans="1:6" x14ac:dyDescent="0.25">
      <c r="A5" s="1" t="s">
        <v>91</v>
      </c>
      <c r="B5" s="2">
        <v>2</v>
      </c>
      <c r="C5" s="15">
        <v>45</v>
      </c>
      <c r="D5" s="109">
        <f>C5*B5</f>
        <v>90</v>
      </c>
      <c r="F5" s="156"/>
    </row>
    <row r="6" spans="1:6" x14ac:dyDescent="0.25">
      <c r="A6" s="26" t="s">
        <v>80</v>
      </c>
      <c r="B6" s="2">
        <f>(B5+B3+B4)*7/100</f>
        <v>1.96</v>
      </c>
      <c r="C6" s="15">
        <v>45</v>
      </c>
      <c r="D6" s="109">
        <f>C6*B6</f>
        <v>88.2</v>
      </c>
      <c r="F6" s="156"/>
    </row>
    <row r="7" spans="1:6" x14ac:dyDescent="0.25">
      <c r="A7" s="4" t="s">
        <v>2</v>
      </c>
      <c r="B7" s="5"/>
      <c r="C7" s="16"/>
      <c r="D7" s="110">
        <f>SUM(D3:D6)</f>
        <v>1348.2</v>
      </c>
      <c r="F7" s="156"/>
    </row>
    <row r="8" spans="1:6" x14ac:dyDescent="0.25">
      <c r="F8" s="156"/>
    </row>
    <row r="9" spans="1:6" x14ac:dyDescent="0.25">
      <c r="A9" s="158" t="s">
        <v>149</v>
      </c>
      <c r="B9" s="158"/>
      <c r="C9" s="158"/>
      <c r="D9" s="158"/>
    </row>
    <row r="10" spans="1:6" x14ac:dyDescent="0.25">
      <c r="A10" s="76" t="s">
        <v>148</v>
      </c>
      <c r="B10" s="76" t="s">
        <v>3</v>
      </c>
      <c r="C10" s="76" t="s">
        <v>4</v>
      </c>
      <c r="D10" s="77" t="s">
        <v>6</v>
      </c>
    </row>
    <row r="11" spans="1:6" x14ac:dyDescent="0.25">
      <c r="A11" s="75" t="s">
        <v>7</v>
      </c>
      <c r="B11" s="138">
        <v>120</v>
      </c>
      <c r="C11" s="139">
        <v>2</v>
      </c>
      <c r="D11" s="58">
        <f>B11*C11</f>
        <v>240</v>
      </c>
    </row>
    <row r="12" spans="1:6" x14ac:dyDescent="0.25">
      <c r="A12" s="57" t="s">
        <v>59</v>
      </c>
      <c r="B12" s="140">
        <v>20</v>
      </c>
      <c r="C12" s="136">
        <v>2</v>
      </c>
      <c r="D12" s="113">
        <f>C12*B12</f>
        <v>40</v>
      </c>
    </row>
    <row r="13" spans="1:6" x14ac:dyDescent="0.25">
      <c r="A13" s="57" t="s">
        <v>60</v>
      </c>
      <c r="B13" s="140">
        <v>25</v>
      </c>
      <c r="C13" s="136">
        <v>2</v>
      </c>
      <c r="D13" s="113">
        <f>C13*B13</f>
        <v>50</v>
      </c>
    </row>
    <row r="14" spans="1:6" x14ac:dyDescent="0.25">
      <c r="A14" s="57" t="s">
        <v>8</v>
      </c>
      <c r="B14" s="140">
        <v>150</v>
      </c>
      <c r="C14" s="136">
        <v>2</v>
      </c>
      <c r="D14" s="113">
        <f>C14*B14</f>
        <v>300</v>
      </c>
    </row>
    <row r="15" spans="1:6" x14ac:dyDescent="0.25">
      <c r="A15" s="61" t="s">
        <v>67</v>
      </c>
      <c r="B15" s="62">
        <f>D7*10/100</f>
        <v>134.82</v>
      </c>
      <c r="C15" s="1">
        <v>1</v>
      </c>
      <c r="D15" s="13">
        <f>C15*B15</f>
        <v>134.82</v>
      </c>
    </row>
    <row r="16" spans="1:6" x14ac:dyDescent="0.25">
      <c r="A16" s="7" t="s">
        <v>5</v>
      </c>
      <c r="B16" s="10"/>
      <c r="C16" s="1"/>
      <c r="D16" s="12">
        <f>SUM(D11:D15)</f>
        <v>764.81999999999994</v>
      </c>
    </row>
    <row r="18" spans="1:2" x14ac:dyDescent="0.25">
      <c r="A18" s="8" t="s">
        <v>121</v>
      </c>
      <c r="B18" s="28">
        <f>D16+D7</f>
        <v>2113.02</v>
      </c>
    </row>
  </sheetData>
  <sheetProtection sheet="1" objects="1" scenarios="1" selectLockedCells="1"/>
  <mergeCells count="3">
    <mergeCell ref="A1:D1"/>
    <mergeCell ref="A9:D9"/>
    <mergeCell ref="F2: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67C-4C7F-4ED9-BED6-249CB9E02195}">
  <dimension ref="A1:H21"/>
  <sheetViews>
    <sheetView zoomScale="90" zoomScaleNormal="90" workbookViewId="0">
      <selection sqref="A1:XFD1048576"/>
    </sheetView>
  </sheetViews>
  <sheetFormatPr baseColWidth="10" defaultRowHeight="15" x14ac:dyDescent="0.25"/>
  <cols>
    <col min="1" max="1" width="77.140625" customWidth="1"/>
    <col min="2" max="2" width="31" customWidth="1"/>
    <col min="3" max="3" width="27.42578125" customWidth="1"/>
    <col min="4" max="4" width="28.5703125" customWidth="1"/>
    <col min="6" max="6" width="33" customWidth="1"/>
  </cols>
  <sheetData>
    <row r="1" spans="1:8" x14ac:dyDescent="0.25">
      <c r="A1" s="158" t="s">
        <v>69</v>
      </c>
      <c r="B1" s="158"/>
      <c r="C1" s="158"/>
      <c r="D1" s="158"/>
      <c r="F1" s="89" t="s">
        <v>40</v>
      </c>
    </row>
    <row r="2" spans="1:8" ht="15" customHeight="1" x14ac:dyDescent="0.25">
      <c r="A2" s="76" t="s">
        <v>119</v>
      </c>
      <c r="B2" s="76" t="s">
        <v>0</v>
      </c>
      <c r="C2" s="76" t="s">
        <v>1</v>
      </c>
      <c r="D2" s="77" t="s">
        <v>6</v>
      </c>
      <c r="F2" s="156" t="s">
        <v>151</v>
      </c>
    </row>
    <row r="3" spans="1:8" x14ac:dyDescent="0.25">
      <c r="A3" s="79" t="s">
        <v>125</v>
      </c>
      <c r="B3" s="79">
        <v>6</v>
      </c>
      <c r="C3" s="24">
        <v>45</v>
      </c>
      <c r="D3" s="80">
        <f>C3*B3</f>
        <v>270</v>
      </c>
      <c r="F3" s="156"/>
    </row>
    <row r="4" spans="1:8" s="93" customFormat="1" x14ac:dyDescent="0.25">
      <c r="A4" s="26" t="s">
        <v>152</v>
      </c>
      <c r="B4" s="26">
        <v>6</v>
      </c>
      <c r="C4" s="91">
        <v>45</v>
      </c>
      <c r="D4" s="92">
        <f>C4*B4</f>
        <v>270</v>
      </c>
      <c r="E4"/>
      <c r="F4" s="156"/>
      <c r="G4"/>
      <c r="H4"/>
    </row>
    <row r="5" spans="1:8" x14ac:dyDescent="0.25">
      <c r="A5" s="26" t="s">
        <v>77</v>
      </c>
      <c r="B5" s="26">
        <v>8</v>
      </c>
      <c r="C5" s="24">
        <v>45</v>
      </c>
      <c r="D5" s="3">
        <f t="shared" ref="D5:D10" si="0">C5*B5</f>
        <v>360</v>
      </c>
      <c r="F5" s="156"/>
    </row>
    <row r="6" spans="1:8" x14ac:dyDescent="0.25">
      <c r="A6" s="26" t="s">
        <v>9</v>
      </c>
      <c r="B6" s="26">
        <v>3</v>
      </c>
      <c r="C6" s="24">
        <v>45</v>
      </c>
      <c r="D6" s="3">
        <f t="shared" si="0"/>
        <v>135</v>
      </c>
      <c r="F6" s="156"/>
    </row>
    <row r="7" spans="1:8" x14ac:dyDescent="0.25">
      <c r="A7" s="26" t="s">
        <v>10</v>
      </c>
      <c r="B7" s="26">
        <v>3</v>
      </c>
      <c r="C7" s="24">
        <v>45</v>
      </c>
      <c r="D7" s="3">
        <f t="shared" si="0"/>
        <v>135</v>
      </c>
    </row>
    <row r="8" spans="1:8" x14ac:dyDescent="0.25">
      <c r="A8" s="26" t="s">
        <v>30</v>
      </c>
      <c r="B8" s="26">
        <v>4.5</v>
      </c>
      <c r="C8" s="24">
        <v>45</v>
      </c>
      <c r="D8" s="3">
        <f t="shared" si="0"/>
        <v>202.5</v>
      </c>
    </row>
    <row r="9" spans="1:8" x14ac:dyDescent="0.25">
      <c r="A9" s="26" t="s">
        <v>29</v>
      </c>
      <c r="B9" s="26">
        <v>14</v>
      </c>
      <c r="C9" s="24">
        <v>45</v>
      </c>
      <c r="D9" s="3">
        <f t="shared" si="0"/>
        <v>630</v>
      </c>
    </row>
    <row r="10" spans="1:8" x14ac:dyDescent="0.25">
      <c r="A10" s="26" t="s">
        <v>80</v>
      </c>
      <c r="B10" s="26">
        <f>(B3+B4+B5+B6+B7+B8+B9)*7/100</f>
        <v>3.1150000000000002</v>
      </c>
      <c r="C10" s="24">
        <f>C7</f>
        <v>45</v>
      </c>
      <c r="D10" s="3">
        <f t="shared" si="0"/>
        <v>140.17500000000001</v>
      </c>
    </row>
    <row r="11" spans="1:8" x14ac:dyDescent="0.25">
      <c r="A11" s="4" t="s">
        <v>2</v>
      </c>
      <c r="B11" s="111">
        <f>SUM(B3:B10)</f>
        <v>47.615000000000002</v>
      </c>
      <c r="C11" s="25"/>
      <c r="D11" s="12">
        <f>SUM(D3:D10)</f>
        <v>2142.6750000000002</v>
      </c>
    </row>
    <row r="13" spans="1:8" x14ac:dyDescent="0.25">
      <c r="A13" s="158" t="s">
        <v>70</v>
      </c>
      <c r="B13" s="158"/>
      <c r="C13" s="158"/>
      <c r="D13" s="158"/>
    </row>
    <row r="14" spans="1:8" x14ac:dyDescent="0.25">
      <c r="A14" s="76" t="s">
        <v>148</v>
      </c>
      <c r="B14" s="76" t="s">
        <v>3</v>
      </c>
      <c r="C14" s="76" t="s">
        <v>4</v>
      </c>
      <c r="D14" s="77" t="s">
        <v>6</v>
      </c>
    </row>
    <row r="15" spans="1:8" s="93" customFormat="1" x14ac:dyDescent="0.25">
      <c r="A15" s="59" t="s">
        <v>27</v>
      </c>
      <c r="B15" s="60">
        <v>150</v>
      </c>
      <c r="C15" s="59">
        <v>2</v>
      </c>
      <c r="D15" s="90">
        <f>B15*C15</f>
        <v>300</v>
      </c>
    </row>
    <row r="16" spans="1:8" x14ac:dyDescent="0.25">
      <c r="A16" s="7" t="s">
        <v>66</v>
      </c>
      <c r="B16" s="17">
        <f>D11*10/100</f>
        <v>214.26750000000001</v>
      </c>
      <c r="C16" s="1">
        <v>1</v>
      </c>
      <c r="D16" s="13">
        <f>B16*C16</f>
        <v>214.26750000000001</v>
      </c>
    </row>
    <row r="17" spans="1:4" s="93" customFormat="1" x14ac:dyDescent="0.25">
      <c r="A17" s="61" t="s">
        <v>124</v>
      </c>
      <c r="B17" s="62">
        <v>20</v>
      </c>
      <c r="C17" s="61">
        <v>2</v>
      </c>
      <c r="D17" s="116">
        <f>C17*B17</f>
        <v>40</v>
      </c>
    </row>
    <row r="18" spans="1:4" x14ac:dyDescent="0.25">
      <c r="A18" s="27" t="s">
        <v>5</v>
      </c>
      <c r="B18" s="10"/>
      <c r="C18" s="1"/>
      <c r="D18" s="12">
        <f>SUM(D15:D17)</f>
        <v>554.26750000000004</v>
      </c>
    </row>
    <row r="20" spans="1:4" x14ac:dyDescent="0.25">
      <c r="A20" s="95" t="s">
        <v>153</v>
      </c>
      <c r="B20" s="96">
        <f>D11+D18</f>
        <v>2696.9425000000001</v>
      </c>
    </row>
    <row r="21" spans="1:4" x14ac:dyDescent="0.25">
      <c r="B21" s="6"/>
    </row>
  </sheetData>
  <sheetProtection sheet="1" objects="1" scenarios="1" selectLockedCells="1"/>
  <mergeCells count="3">
    <mergeCell ref="A1:D1"/>
    <mergeCell ref="A13:D13"/>
    <mergeCell ref="F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4902-3476-408E-8553-27E3953B719E}">
  <dimension ref="A1:F87"/>
  <sheetViews>
    <sheetView zoomScale="89" zoomScaleNormal="89" workbookViewId="0">
      <selection activeCell="A5" sqref="A5"/>
    </sheetView>
  </sheetViews>
  <sheetFormatPr baseColWidth="10" defaultRowHeight="15" x14ac:dyDescent="0.25"/>
  <cols>
    <col min="1" max="1" width="77.140625" customWidth="1"/>
    <col min="2" max="2" width="31" customWidth="1"/>
    <col min="3" max="3" width="27.42578125" customWidth="1"/>
    <col min="4" max="4" width="28.5703125" customWidth="1"/>
    <col min="6" max="6" width="62.5703125" customWidth="1"/>
  </cols>
  <sheetData>
    <row r="1" spans="1:6" ht="21" x14ac:dyDescent="0.25">
      <c r="A1" s="159" t="s">
        <v>41</v>
      </c>
      <c r="B1" s="160"/>
      <c r="C1" s="160"/>
      <c r="D1" s="160"/>
      <c r="F1" s="94" t="s">
        <v>40</v>
      </c>
    </row>
    <row r="2" spans="1:6" ht="15" customHeight="1" x14ac:dyDescent="0.25">
      <c r="A2" s="158" t="s">
        <v>129</v>
      </c>
      <c r="B2" s="158"/>
      <c r="C2" s="158"/>
      <c r="D2" s="158"/>
      <c r="F2" s="156" t="s">
        <v>159</v>
      </c>
    </row>
    <row r="3" spans="1:6" x14ac:dyDescent="0.25">
      <c r="A3" s="76" t="s">
        <v>119</v>
      </c>
      <c r="B3" s="76" t="s">
        <v>0</v>
      </c>
      <c r="C3" s="76" t="s">
        <v>1</v>
      </c>
      <c r="D3" s="77" t="s">
        <v>6</v>
      </c>
      <c r="F3" s="156"/>
    </row>
    <row r="4" spans="1:6" ht="60" x14ac:dyDescent="0.25">
      <c r="A4" s="78" t="s">
        <v>127</v>
      </c>
      <c r="B4" s="79">
        <v>25</v>
      </c>
      <c r="C4" s="24">
        <v>45</v>
      </c>
      <c r="D4" s="80">
        <f>C4*B4</f>
        <v>1125</v>
      </c>
      <c r="F4" s="156"/>
    </row>
    <row r="5" spans="1:6" x14ac:dyDescent="0.25">
      <c r="A5" s="141" t="s">
        <v>126</v>
      </c>
      <c r="B5" s="142">
        <v>6</v>
      </c>
      <c r="C5" s="24">
        <v>45</v>
      </c>
      <c r="D5" s="3">
        <f>C5*B5</f>
        <v>270</v>
      </c>
      <c r="F5" s="156"/>
    </row>
    <row r="6" spans="1:6" x14ac:dyDescent="0.25">
      <c r="A6" s="26" t="s">
        <v>80</v>
      </c>
      <c r="B6" s="43">
        <f>(B4+B5)*7/100</f>
        <v>2.17</v>
      </c>
      <c r="C6" s="24">
        <v>45</v>
      </c>
      <c r="D6" s="3">
        <f>C6*B6</f>
        <v>97.649999999999991</v>
      </c>
      <c r="F6" s="156"/>
    </row>
    <row r="7" spans="1:6" x14ac:dyDescent="0.25">
      <c r="A7" s="4" t="s">
        <v>2</v>
      </c>
      <c r="B7" s="5"/>
      <c r="C7" s="25"/>
      <c r="D7" s="12">
        <f>SUM(D4:D6)</f>
        <v>1492.65</v>
      </c>
      <c r="F7" s="156"/>
    </row>
    <row r="8" spans="1:6" x14ac:dyDescent="0.25">
      <c r="F8" s="156"/>
    </row>
    <row r="9" spans="1:6" x14ac:dyDescent="0.25">
      <c r="A9" s="158" t="s">
        <v>130</v>
      </c>
      <c r="B9" s="158"/>
      <c r="C9" s="158"/>
      <c r="D9" s="158"/>
      <c r="F9" s="156"/>
    </row>
    <row r="10" spans="1:6" x14ac:dyDescent="0.25">
      <c r="A10" s="76" t="s">
        <v>148</v>
      </c>
      <c r="B10" s="76" t="s">
        <v>3</v>
      </c>
      <c r="C10" s="76" t="s">
        <v>4</v>
      </c>
      <c r="D10" s="77" t="s">
        <v>6</v>
      </c>
    </row>
    <row r="11" spans="1:6" x14ac:dyDescent="0.25">
      <c r="A11" s="139" t="s">
        <v>27</v>
      </c>
      <c r="B11" s="143">
        <v>150</v>
      </c>
      <c r="C11" s="18">
        <v>2</v>
      </c>
      <c r="D11" s="42">
        <f>B11*C11</f>
        <v>300</v>
      </c>
    </row>
    <row r="12" spans="1:6" x14ac:dyDescent="0.25">
      <c r="A12" s="7" t="s">
        <v>66</v>
      </c>
      <c r="B12" s="42">
        <f>D7*10/100</f>
        <v>149.26499999999999</v>
      </c>
      <c r="C12" s="1">
        <v>1</v>
      </c>
      <c r="D12" s="13">
        <f>B12*C12</f>
        <v>149.26499999999999</v>
      </c>
    </row>
    <row r="13" spans="1:6" x14ac:dyDescent="0.25">
      <c r="A13" s="27" t="s">
        <v>5</v>
      </c>
      <c r="B13" s="10"/>
      <c r="C13" s="1"/>
      <c r="D13" s="12">
        <f>SUM(D11:D12)</f>
        <v>449.26499999999999</v>
      </c>
    </row>
    <row r="15" spans="1:6" x14ac:dyDescent="0.25">
      <c r="A15" s="29" t="s">
        <v>2</v>
      </c>
      <c r="B15" s="30">
        <f>D7+D13</f>
        <v>1941.915</v>
      </c>
    </row>
    <row r="17" spans="1:4" ht="21" x14ac:dyDescent="0.25">
      <c r="A17" s="161" t="s">
        <v>71</v>
      </c>
      <c r="B17" s="162"/>
      <c r="C17" s="162"/>
      <c r="D17" s="162"/>
    </row>
    <row r="18" spans="1:4" x14ac:dyDescent="0.25">
      <c r="A18" s="158" t="s">
        <v>131</v>
      </c>
      <c r="B18" s="158"/>
      <c r="C18" s="158"/>
      <c r="D18" s="158"/>
    </row>
    <row r="19" spans="1:4" x14ac:dyDescent="0.25">
      <c r="A19" s="76" t="s">
        <v>119</v>
      </c>
      <c r="B19" s="76" t="s">
        <v>0</v>
      </c>
      <c r="C19" s="76" t="s">
        <v>18</v>
      </c>
      <c r="D19" s="77" t="s">
        <v>6</v>
      </c>
    </row>
    <row r="20" spans="1:4" ht="60" x14ac:dyDescent="0.25">
      <c r="A20" s="78" t="s">
        <v>128</v>
      </c>
      <c r="B20" s="79">
        <v>10</v>
      </c>
      <c r="C20" s="24">
        <v>45</v>
      </c>
      <c r="D20" s="80">
        <f>C20*B20</f>
        <v>450</v>
      </c>
    </row>
    <row r="21" spans="1:4" x14ac:dyDescent="0.25">
      <c r="A21" s="144" t="s">
        <v>31</v>
      </c>
      <c r="B21" s="145">
        <v>6</v>
      </c>
      <c r="C21" s="24">
        <v>45</v>
      </c>
      <c r="D21" s="3">
        <f>C21*B21</f>
        <v>270</v>
      </c>
    </row>
    <row r="22" spans="1:4" x14ac:dyDescent="0.25">
      <c r="A22" s="26" t="s">
        <v>80</v>
      </c>
      <c r="B22" s="44">
        <f>(B20+B21)*7/100</f>
        <v>1.1200000000000001</v>
      </c>
      <c r="C22" s="24">
        <v>45</v>
      </c>
      <c r="D22" s="3">
        <f>C22*B22</f>
        <v>50.400000000000006</v>
      </c>
    </row>
    <row r="23" spans="1:4" x14ac:dyDescent="0.25">
      <c r="A23" s="4" t="s">
        <v>2</v>
      </c>
      <c r="B23" s="5"/>
      <c r="C23" s="25"/>
      <c r="D23" s="12">
        <f>SUM(D20:D22)</f>
        <v>770.4</v>
      </c>
    </row>
    <row r="25" spans="1:4" x14ac:dyDescent="0.25">
      <c r="A25" s="163" t="s">
        <v>130</v>
      </c>
      <c r="B25" s="163"/>
      <c r="C25" s="163"/>
      <c r="D25" s="163"/>
    </row>
    <row r="26" spans="1:4" x14ac:dyDescent="0.25">
      <c r="A26" s="76" t="s">
        <v>148</v>
      </c>
      <c r="B26" s="19" t="s">
        <v>3</v>
      </c>
      <c r="C26" s="20" t="s">
        <v>4</v>
      </c>
      <c r="D26" s="21" t="s">
        <v>6</v>
      </c>
    </row>
    <row r="27" spans="1:4" ht="21" customHeight="1" x14ac:dyDescent="0.25">
      <c r="A27" s="136" t="s">
        <v>28</v>
      </c>
      <c r="B27" s="143">
        <v>150</v>
      </c>
      <c r="C27" s="1">
        <v>2</v>
      </c>
      <c r="D27" s="13">
        <f>B27*C27</f>
        <v>300</v>
      </c>
    </row>
    <row r="28" spans="1:4" ht="18" customHeight="1" x14ac:dyDescent="0.25">
      <c r="A28" s="7" t="s">
        <v>66</v>
      </c>
      <c r="B28" s="42">
        <f>D23*10/100</f>
        <v>77.040000000000006</v>
      </c>
      <c r="C28" s="1">
        <v>1</v>
      </c>
      <c r="D28" s="13">
        <f>B28*C28</f>
        <v>77.040000000000006</v>
      </c>
    </row>
    <row r="29" spans="1:4" x14ac:dyDescent="0.25">
      <c r="A29" s="27" t="s">
        <v>5</v>
      </c>
      <c r="B29" s="10"/>
      <c r="C29" s="1"/>
      <c r="D29" s="12">
        <f>SUM(D27:D28)</f>
        <v>377.04</v>
      </c>
    </row>
    <row r="31" spans="1:4" x14ac:dyDescent="0.25">
      <c r="A31" s="40" t="s">
        <v>2</v>
      </c>
      <c r="B31" s="41">
        <f>D23+D29</f>
        <v>1147.44</v>
      </c>
    </row>
    <row r="33" spans="1:4" x14ac:dyDescent="0.25">
      <c r="A33" s="164" t="s">
        <v>16</v>
      </c>
      <c r="B33" s="165"/>
      <c r="C33" s="165"/>
      <c r="D33" s="165"/>
    </row>
    <row r="34" spans="1:4" x14ac:dyDescent="0.25">
      <c r="A34" s="158" t="s">
        <v>23</v>
      </c>
      <c r="B34" s="158"/>
      <c r="C34" s="158"/>
      <c r="D34" s="158"/>
    </row>
    <row r="35" spans="1:4" x14ac:dyDescent="0.25">
      <c r="A35" s="76" t="s">
        <v>119</v>
      </c>
      <c r="B35" s="76" t="s">
        <v>0</v>
      </c>
      <c r="C35" s="76" t="s">
        <v>18</v>
      </c>
      <c r="D35" s="77" t="s">
        <v>6</v>
      </c>
    </row>
    <row r="36" spans="1:4" ht="30" x14ac:dyDescent="0.25">
      <c r="A36" s="114" t="s">
        <v>133</v>
      </c>
      <c r="B36" s="79">
        <f>6.5+1.5</f>
        <v>8</v>
      </c>
      <c r="C36" s="24">
        <v>45</v>
      </c>
      <c r="D36" s="80">
        <f>C36*B36</f>
        <v>360</v>
      </c>
    </row>
    <row r="37" spans="1:4" x14ac:dyDescent="0.25">
      <c r="A37" s="23" t="s">
        <v>32</v>
      </c>
      <c r="B37" s="26">
        <f>13+6.5</f>
        <v>19.5</v>
      </c>
      <c r="C37" s="24">
        <v>45</v>
      </c>
      <c r="D37" s="3">
        <f>C37*B37</f>
        <v>877.5</v>
      </c>
    </row>
    <row r="38" spans="1:4" x14ac:dyDescent="0.25">
      <c r="A38" s="146" t="s">
        <v>34</v>
      </c>
      <c r="B38" s="145">
        <f>1.5*13</f>
        <v>19.5</v>
      </c>
      <c r="C38" s="24">
        <v>45</v>
      </c>
      <c r="D38" s="3">
        <f>C38*B38</f>
        <v>877.5</v>
      </c>
    </row>
    <row r="39" spans="1:4" s="93" customFormat="1" x14ac:dyDescent="0.25">
      <c r="A39" s="23" t="s">
        <v>144</v>
      </c>
      <c r="B39" s="26">
        <v>1</v>
      </c>
      <c r="C39" s="91">
        <v>45</v>
      </c>
      <c r="D39" s="3">
        <f>C39*B39</f>
        <v>45</v>
      </c>
    </row>
    <row r="40" spans="1:4" x14ac:dyDescent="0.25">
      <c r="A40" s="26" t="s">
        <v>80</v>
      </c>
      <c r="B40" s="44">
        <f>(B36+B37+B38+B39)*7/100</f>
        <v>3.36</v>
      </c>
      <c r="C40" s="24">
        <v>45</v>
      </c>
      <c r="D40" s="3">
        <f>C40*B40</f>
        <v>151.19999999999999</v>
      </c>
    </row>
    <row r="41" spans="1:4" x14ac:dyDescent="0.25">
      <c r="A41" s="4" t="s">
        <v>2</v>
      </c>
      <c r="B41" s="5"/>
      <c r="C41" s="25"/>
      <c r="D41" s="12">
        <f>SUM(D36:D40)</f>
        <v>2311.1999999999998</v>
      </c>
    </row>
    <row r="43" spans="1:4" x14ac:dyDescent="0.25">
      <c r="A43" s="158" t="s">
        <v>68</v>
      </c>
      <c r="B43" s="158"/>
      <c r="C43" s="158"/>
      <c r="D43" s="158"/>
    </row>
    <row r="44" spans="1:4" x14ac:dyDescent="0.25">
      <c r="A44" s="76" t="s">
        <v>148</v>
      </c>
      <c r="B44" s="76" t="s">
        <v>3</v>
      </c>
      <c r="C44" s="76" t="s">
        <v>4</v>
      </c>
      <c r="D44" s="77" t="s">
        <v>6</v>
      </c>
    </row>
    <row r="45" spans="1:4" x14ac:dyDescent="0.25">
      <c r="A45" s="139" t="s">
        <v>8</v>
      </c>
      <c r="B45" s="138">
        <v>75</v>
      </c>
      <c r="C45" s="18">
        <v>13</v>
      </c>
      <c r="D45" s="42">
        <f>B45*C45</f>
        <v>975</v>
      </c>
    </row>
    <row r="46" spans="1:4" x14ac:dyDescent="0.25">
      <c r="A46" s="7" t="s">
        <v>92</v>
      </c>
      <c r="B46" s="90">
        <v>30</v>
      </c>
      <c r="C46" s="1">
        <v>1</v>
      </c>
      <c r="D46" s="13">
        <f>B46*C46</f>
        <v>30</v>
      </c>
    </row>
    <row r="47" spans="1:4" x14ac:dyDescent="0.25">
      <c r="A47" s="7" t="s">
        <v>66</v>
      </c>
      <c r="B47" s="42">
        <f>D41*10/100</f>
        <v>231.12</v>
      </c>
      <c r="C47" s="1">
        <v>1</v>
      </c>
      <c r="D47" s="13">
        <f>B47*C47</f>
        <v>231.12</v>
      </c>
    </row>
    <row r="48" spans="1:4" x14ac:dyDescent="0.25">
      <c r="A48" s="27" t="s">
        <v>5</v>
      </c>
      <c r="B48" s="10"/>
      <c r="C48" s="1"/>
      <c r="D48" s="12">
        <f>SUM(D45:D47)</f>
        <v>1236.1199999999999</v>
      </c>
    </row>
    <row r="50" spans="1:4" x14ac:dyDescent="0.25">
      <c r="A50" s="31" t="s">
        <v>5</v>
      </c>
      <c r="B50" s="32">
        <f>D41+D48</f>
        <v>3547.3199999999997</v>
      </c>
    </row>
    <row r="52" spans="1:4" x14ac:dyDescent="0.25">
      <c r="A52" s="166" t="s">
        <v>17</v>
      </c>
      <c r="B52" s="167"/>
      <c r="C52" s="167"/>
      <c r="D52" s="167"/>
    </row>
    <row r="53" spans="1:4" x14ac:dyDescent="0.25">
      <c r="A53" s="158" t="s">
        <v>23</v>
      </c>
      <c r="B53" s="158"/>
      <c r="C53" s="158"/>
      <c r="D53" s="158"/>
    </row>
    <row r="54" spans="1:4" x14ac:dyDescent="0.25">
      <c r="A54" s="76" t="s">
        <v>119</v>
      </c>
      <c r="B54" s="76" t="s">
        <v>0</v>
      </c>
      <c r="C54" s="76" t="s">
        <v>18</v>
      </c>
      <c r="D54" s="77" t="s">
        <v>6</v>
      </c>
    </row>
    <row r="55" spans="1:4" x14ac:dyDescent="0.25">
      <c r="A55" s="81" t="s">
        <v>132</v>
      </c>
      <c r="B55" s="82">
        <v>6.5</v>
      </c>
      <c r="C55" s="24">
        <v>45</v>
      </c>
      <c r="D55" s="80">
        <f>C55*B55</f>
        <v>292.5</v>
      </c>
    </row>
    <row r="56" spans="1:4" x14ac:dyDescent="0.25">
      <c r="A56" s="23" t="s">
        <v>33</v>
      </c>
      <c r="B56" s="44">
        <f>7+3.5</f>
        <v>10.5</v>
      </c>
      <c r="C56" s="24">
        <v>45</v>
      </c>
      <c r="D56" s="3">
        <f>C56*B56</f>
        <v>472.5</v>
      </c>
    </row>
    <row r="57" spans="1:4" x14ac:dyDescent="0.25">
      <c r="A57" s="146" t="s">
        <v>34</v>
      </c>
      <c r="B57" s="147">
        <f>7*1.5</f>
        <v>10.5</v>
      </c>
      <c r="C57" s="24">
        <v>45</v>
      </c>
      <c r="D57" s="3">
        <f t="shared" ref="D57:D59" si="0">C57*B57</f>
        <v>472.5</v>
      </c>
    </row>
    <row r="58" spans="1:4" s="93" customFormat="1" x14ac:dyDescent="0.25">
      <c r="A58" s="23" t="s">
        <v>144</v>
      </c>
      <c r="B58" s="46">
        <v>1</v>
      </c>
      <c r="C58" s="24">
        <v>45</v>
      </c>
      <c r="D58" s="3">
        <f t="shared" si="0"/>
        <v>45</v>
      </c>
    </row>
    <row r="59" spans="1:4" x14ac:dyDescent="0.25">
      <c r="A59" s="26" t="s">
        <v>80</v>
      </c>
      <c r="B59" s="46">
        <f>(B56+B55+B57+B58)*7/100</f>
        <v>1.9950000000000001</v>
      </c>
      <c r="C59" s="24">
        <v>45</v>
      </c>
      <c r="D59" s="3">
        <f t="shared" si="0"/>
        <v>89.775000000000006</v>
      </c>
    </row>
    <row r="60" spans="1:4" x14ac:dyDescent="0.25">
      <c r="A60" s="4" t="s">
        <v>2</v>
      </c>
      <c r="B60" s="5"/>
      <c r="C60" s="25"/>
      <c r="D60" s="12">
        <f>SUM(D55:D59)</f>
        <v>1372.2750000000001</v>
      </c>
    </row>
    <row r="62" spans="1:4" x14ac:dyDescent="0.25">
      <c r="A62" s="158" t="s">
        <v>68</v>
      </c>
      <c r="B62" s="158"/>
      <c r="C62" s="158"/>
      <c r="D62" s="158"/>
    </row>
    <row r="63" spans="1:4" x14ac:dyDescent="0.25">
      <c r="A63" s="76" t="s">
        <v>148</v>
      </c>
      <c r="B63" s="76" t="s">
        <v>3</v>
      </c>
      <c r="C63" s="76" t="s">
        <v>4</v>
      </c>
      <c r="D63" s="77" t="s">
        <v>6</v>
      </c>
    </row>
    <row r="64" spans="1:4" x14ac:dyDescent="0.25">
      <c r="A64" s="139" t="s">
        <v>27</v>
      </c>
      <c r="B64" s="138">
        <v>75</v>
      </c>
      <c r="C64" s="18">
        <v>7</v>
      </c>
      <c r="D64" s="42">
        <f>B64*C64</f>
        <v>525</v>
      </c>
    </row>
    <row r="65" spans="1:4" x14ac:dyDescent="0.25">
      <c r="A65" s="7" t="s">
        <v>66</v>
      </c>
      <c r="B65" s="17">
        <f>D60*10/100</f>
        <v>137.22749999999999</v>
      </c>
      <c r="C65" s="1">
        <v>1</v>
      </c>
      <c r="D65" s="13">
        <f>B65*C65</f>
        <v>137.22749999999999</v>
      </c>
    </row>
    <row r="66" spans="1:4" x14ac:dyDescent="0.25">
      <c r="A66" s="27" t="s">
        <v>5</v>
      </c>
      <c r="B66" s="10"/>
      <c r="C66" s="1"/>
      <c r="D66" s="12">
        <f>SUM(D64:D65)</f>
        <v>662.22749999999996</v>
      </c>
    </row>
    <row r="68" spans="1:4" x14ac:dyDescent="0.25">
      <c r="A68" s="33" t="s">
        <v>2</v>
      </c>
      <c r="B68" s="34">
        <f>D60+D66</f>
        <v>2034.5025000000001</v>
      </c>
    </row>
    <row r="71" spans="1:4" x14ac:dyDescent="0.25">
      <c r="A71" s="168" t="s">
        <v>19</v>
      </c>
      <c r="B71" s="169"/>
      <c r="C71" s="169"/>
      <c r="D71" s="169"/>
    </row>
    <row r="72" spans="1:4" x14ac:dyDescent="0.25">
      <c r="A72" s="158" t="s">
        <v>23</v>
      </c>
      <c r="B72" s="158"/>
      <c r="C72" s="158"/>
      <c r="D72" s="158"/>
    </row>
    <row r="73" spans="1:4" x14ac:dyDescent="0.25">
      <c r="A73" s="76" t="s">
        <v>119</v>
      </c>
      <c r="B73" s="76" t="s">
        <v>0</v>
      </c>
      <c r="C73" s="76" t="s">
        <v>18</v>
      </c>
      <c r="D73" s="77" t="s">
        <v>6</v>
      </c>
    </row>
    <row r="74" spans="1:4" x14ac:dyDescent="0.25">
      <c r="A74" s="81" t="s">
        <v>134</v>
      </c>
      <c r="B74" s="79">
        <v>6.5</v>
      </c>
      <c r="C74" s="24">
        <v>45</v>
      </c>
      <c r="D74" s="80">
        <f>C74*B74</f>
        <v>292.5</v>
      </c>
    </row>
    <row r="75" spans="1:4" x14ac:dyDescent="0.25">
      <c r="A75" s="23" t="s">
        <v>35</v>
      </c>
      <c r="B75" s="26">
        <f>4+2</f>
        <v>6</v>
      </c>
      <c r="C75" s="24">
        <v>45</v>
      </c>
      <c r="D75" s="3">
        <f>C75*B75</f>
        <v>270</v>
      </c>
    </row>
    <row r="76" spans="1:4" x14ac:dyDescent="0.25">
      <c r="A76" s="146" t="s">
        <v>34</v>
      </c>
      <c r="B76" s="145">
        <f>4*1.5</f>
        <v>6</v>
      </c>
      <c r="C76" s="24">
        <v>45</v>
      </c>
      <c r="D76" s="3">
        <f>C76*B76</f>
        <v>270</v>
      </c>
    </row>
    <row r="77" spans="1:4" s="93" customFormat="1" x14ac:dyDescent="0.25">
      <c r="A77" s="23" t="s">
        <v>144</v>
      </c>
      <c r="B77" s="26">
        <v>1</v>
      </c>
      <c r="C77" s="24">
        <v>45</v>
      </c>
      <c r="D77" s="3">
        <f>C77*B77</f>
        <v>45</v>
      </c>
    </row>
    <row r="78" spans="1:4" x14ac:dyDescent="0.25">
      <c r="A78" s="26" t="s">
        <v>80</v>
      </c>
      <c r="B78" s="26">
        <f>(B75+B74+B76+B77)*7/100</f>
        <v>1.365</v>
      </c>
      <c r="C78" s="24">
        <v>45</v>
      </c>
      <c r="D78" s="3">
        <f>C78*B78</f>
        <v>61.424999999999997</v>
      </c>
    </row>
    <row r="79" spans="1:4" x14ac:dyDescent="0.25">
      <c r="A79" s="4" t="s">
        <v>2</v>
      </c>
      <c r="B79" s="5"/>
      <c r="C79" s="25"/>
      <c r="D79" s="12">
        <f>SUM(D74:D78)</f>
        <v>938.92499999999995</v>
      </c>
    </row>
    <row r="81" spans="1:4" x14ac:dyDescent="0.25">
      <c r="A81" s="158" t="s">
        <v>68</v>
      </c>
      <c r="B81" s="158"/>
      <c r="C81" s="158"/>
      <c r="D81" s="158"/>
    </row>
    <row r="82" spans="1:4" x14ac:dyDescent="0.25">
      <c r="A82" s="76" t="s">
        <v>148</v>
      </c>
      <c r="B82" s="76" t="s">
        <v>3</v>
      </c>
      <c r="C82" s="76" t="s">
        <v>4</v>
      </c>
      <c r="D82" s="77" t="s">
        <v>6</v>
      </c>
    </row>
    <row r="83" spans="1:4" x14ac:dyDescent="0.25">
      <c r="A83" s="139" t="s">
        <v>27</v>
      </c>
      <c r="B83" s="138">
        <v>75</v>
      </c>
      <c r="C83" s="18">
        <v>7</v>
      </c>
      <c r="D83" s="42">
        <f>B83*C83</f>
        <v>525</v>
      </c>
    </row>
    <row r="84" spans="1:4" x14ac:dyDescent="0.25">
      <c r="A84" s="7" t="s">
        <v>66</v>
      </c>
      <c r="B84" s="17">
        <f>D79*10/100</f>
        <v>93.892499999999998</v>
      </c>
      <c r="C84" s="1">
        <v>1</v>
      </c>
      <c r="D84" s="13">
        <f>B84*C84</f>
        <v>93.892499999999998</v>
      </c>
    </row>
    <row r="85" spans="1:4" x14ac:dyDescent="0.25">
      <c r="A85" s="27" t="s">
        <v>5</v>
      </c>
      <c r="B85" s="10"/>
      <c r="C85" s="1"/>
      <c r="D85" s="12">
        <f>SUM(D83:D84)</f>
        <v>618.89250000000004</v>
      </c>
    </row>
    <row r="87" spans="1:4" x14ac:dyDescent="0.25">
      <c r="A87" s="33" t="s">
        <v>2</v>
      </c>
      <c r="B87" s="34">
        <f>D79+D85</f>
        <v>1557.8175000000001</v>
      </c>
    </row>
  </sheetData>
  <sheetProtection sheet="1" objects="1" scenarios="1" selectLockedCells="1"/>
  <mergeCells count="16">
    <mergeCell ref="F2:F9"/>
    <mergeCell ref="A9:D9"/>
    <mergeCell ref="A1:D1"/>
    <mergeCell ref="A2:D2"/>
    <mergeCell ref="A81:D81"/>
    <mergeCell ref="A17:D17"/>
    <mergeCell ref="A18:D18"/>
    <mergeCell ref="A25:D25"/>
    <mergeCell ref="A33:D33"/>
    <mergeCell ref="A34:D34"/>
    <mergeCell ref="A43:D43"/>
    <mergeCell ref="A52:D52"/>
    <mergeCell ref="A53:D53"/>
    <mergeCell ref="A62:D62"/>
    <mergeCell ref="A71:D71"/>
    <mergeCell ref="A72:D7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4344-6271-4832-996E-8C38B3288380}">
  <dimension ref="A1:F36"/>
  <sheetViews>
    <sheetView tabSelected="1" topLeftCell="A8" zoomScale="69" zoomScaleNormal="70" workbookViewId="0">
      <selection activeCell="D8" sqref="D8"/>
    </sheetView>
  </sheetViews>
  <sheetFormatPr baseColWidth="10" defaultRowHeight="15" x14ac:dyDescent="0.25"/>
  <cols>
    <col min="1" max="1" width="82.7109375" style="47" customWidth="1"/>
    <col min="2" max="2" width="27" customWidth="1"/>
    <col min="3" max="3" width="30" customWidth="1"/>
    <col min="4" max="4" width="51.85546875" customWidth="1"/>
    <col min="5" max="5" width="31" customWidth="1"/>
    <col min="6" max="6" width="25.7109375" customWidth="1"/>
  </cols>
  <sheetData>
    <row r="1" spans="1:6" s="56" customFormat="1" ht="26.25" x14ac:dyDescent="0.4">
      <c r="A1" s="173" t="s">
        <v>24</v>
      </c>
      <c r="C1" s="170" t="s">
        <v>40</v>
      </c>
      <c r="D1" s="170"/>
    </row>
    <row r="2" spans="1:6" ht="15" customHeight="1" x14ac:dyDescent="0.25">
      <c r="A2" s="174" t="s">
        <v>101</v>
      </c>
      <c r="C2" s="156" t="s">
        <v>88</v>
      </c>
      <c r="D2" s="156"/>
    </row>
    <row r="3" spans="1:6" ht="30" x14ac:dyDescent="0.25">
      <c r="A3" s="175" t="s">
        <v>100</v>
      </c>
      <c r="C3" s="156"/>
      <c r="D3" s="156"/>
    </row>
    <row r="4" spans="1:6" ht="30" x14ac:dyDescent="0.25">
      <c r="A4" s="175" t="s">
        <v>90</v>
      </c>
      <c r="C4" s="156"/>
      <c r="D4" s="156"/>
    </row>
    <row r="5" spans="1:6" ht="118.5" customHeight="1" x14ac:dyDescent="0.25">
      <c r="A5" s="45" t="s">
        <v>98</v>
      </c>
      <c r="C5" s="156"/>
      <c r="D5" s="156"/>
    </row>
    <row r="7" spans="1:6" ht="51" customHeight="1" x14ac:dyDescent="0.25">
      <c r="A7" s="104" t="s">
        <v>11</v>
      </c>
      <c r="B7" s="104" t="s">
        <v>155</v>
      </c>
      <c r="C7" s="105" t="s">
        <v>136</v>
      </c>
      <c r="D7" s="76" t="s">
        <v>12</v>
      </c>
      <c r="E7" s="104" t="s">
        <v>86</v>
      </c>
      <c r="F7" s="105" t="s">
        <v>136</v>
      </c>
    </row>
    <row r="8" spans="1:6" x14ac:dyDescent="0.25">
      <c r="A8" s="176" t="s">
        <v>13</v>
      </c>
      <c r="B8" s="80">
        <v>2446</v>
      </c>
      <c r="C8" s="101" t="e">
        <f>'Prévisionnel de déploiement'!F68</f>
        <v>#DIV/0!</v>
      </c>
      <c r="D8" s="148">
        <v>1</v>
      </c>
      <c r="E8" s="102">
        <f>B8*D8</f>
        <v>2446</v>
      </c>
      <c r="F8" s="103" t="e">
        <f>C8*D8</f>
        <v>#DIV/0!</v>
      </c>
    </row>
    <row r="9" spans="1:6" x14ac:dyDescent="0.25">
      <c r="A9" s="124" t="s">
        <v>111</v>
      </c>
      <c r="B9" s="3">
        <v>2113</v>
      </c>
      <c r="C9" s="73">
        <f>'Soutien à la pratique'!B18</f>
        <v>2113.02</v>
      </c>
      <c r="D9" s="149">
        <v>1</v>
      </c>
      <c r="E9" s="51">
        <f t="shared" ref="E9:E14" si="0">B9*D9</f>
        <v>2113</v>
      </c>
      <c r="F9" s="74">
        <f t="shared" ref="F9:F14" si="1">C9*D9</f>
        <v>2113.02</v>
      </c>
    </row>
    <row r="10" spans="1:6" x14ac:dyDescent="0.25">
      <c r="A10" s="124" t="s">
        <v>112</v>
      </c>
      <c r="B10" s="3">
        <v>2697</v>
      </c>
      <c r="C10" s="73">
        <f>'Partenariats régionaux'!B20</f>
        <v>2696.9425000000001</v>
      </c>
      <c r="D10" s="39">
        <v>1</v>
      </c>
      <c r="E10" s="51">
        <f>B10*D10</f>
        <v>2697</v>
      </c>
      <c r="F10" s="74">
        <f t="shared" si="1"/>
        <v>2696.9425000000001</v>
      </c>
    </row>
    <row r="11" spans="1:6" x14ac:dyDescent="0.25">
      <c r="A11" s="124" t="s">
        <v>14</v>
      </c>
      <c r="B11" s="3">
        <v>1942</v>
      </c>
      <c r="C11" s="73">
        <f>'Coordination et déploiement'!B15</f>
        <v>1941.915</v>
      </c>
      <c r="D11" s="150">
        <v>0</v>
      </c>
      <c r="E11" s="51">
        <f t="shared" si="0"/>
        <v>0</v>
      </c>
      <c r="F11" s="74">
        <f t="shared" si="1"/>
        <v>0</v>
      </c>
    </row>
    <row r="12" spans="1:6" x14ac:dyDescent="0.25">
      <c r="A12" s="124" t="s">
        <v>15</v>
      </c>
      <c r="B12" s="3">
        <v>1147</v>
      </c>
      <c r="C12" s="73">
        <f>'Coordination et déploiement'!B31</f>
        <v>1147.44</v>
      </c>
      <c r="D12" s="150">
        <v>2</v>
      </c>
      <c r="E12" s="51">
        <f t="shared" si="0"/>
        <v>2294</v>
      </c>
      <c r="F12" s="74">
        <f t="shared" si="1"/>
        <v>2294.88</v>
      </c>
    </row>
    <row r="13" spans="1:6" x14ac:dyDescent="0.25">
      <c r="A13" s="124" t="s">
        <v>36</v>
      </c>
      <c r="B13" s="3">
        <v>3547</v>
      </c>
      <c r="C13" s="73">
        <f>'Coordination et déploiement'!B50</f>
        <v>3547.3199999999997</v>
      </c>
      <c r="D13" s="150">
        <v>0</v>
      </c>
      <c r="E13" s="51">
        <f t="shared" si="0"/>
        <v>0</v>
      </c>
      <c r="F13" s="74">
        <f t="shared" si="1"/>
        <v>0</v>
      </c>
    </row>
    <row r="14" spans="1:6" x14ac:dyDescent="0.25">
      <c r="A14" s="124" t="s">
        <v>113</v>
      </c>
      <c r="B14" s="3">
        <v>3547</v>
      </c>
      <c r="C14" s="73">
        <f>C13</f>
        <v>3547.3199999999997</v>
      </c>
      <c r="D14" s="150">
        <v>0</v>
      </c>
      <c r="E14" s="51">
        <f t="shared" si="0"/>
        <v>0</v>
      </c>
      <c r="F14" s="74">
        <f t="shared" si="1"/>
        <v>0</v>
      </c>
    </row>
    <row r="15" spans="1:6" x14ac:dyDescent="0.25">
      <c r="A15" s="124" t="s">
        <v>37</v>
      </c>
      <c r="B15" s="3">
        <v>2035</v>
      </c>
      <c r="C15" s="73">
        <f>'Coordination et déploiement'!B68</f>
        <v>2034.5025000000001</v>
      </c>
      <c r="D15" s="150">
        <v>0</v>
      </c>
      <c r="E15" s="51">
        <f>B15*D15</f>
        <v>0</v>
      </c>
      <c r="F15" s="74">
        <f t="shared" ref="F15:F18" si="2">C15*D15</f>
        <v>0</v>
      </c>
    </row>
    <row r="16" spans="1:6" x14ac:dyDescent="0.25">
      <c r="A16" s="124" t="s">
        <v>114</v>
      </c>
      <c r="B16" s="3">
        <v>2035</v>
      </c>
      <c r="C16" s="73">
        <f>C15</f>
        <v>2034.5025000000001</v>
      </c>
      <c r="D16" s="150">
        <v>0</v>
      </c>
      <c r="E16" s="51">
        <f>B16*D16</f>
        <v>0</v>
      </c>
      <c r="F16" s="74">
        <f t="shared" si="2"/>
        <v>0</v>
      </c>
    </row>
    <row r="17" spans="1:6" x14ac:dyDescent="0.25">
      <c r="A17" s="124" t="s">
        <v>38</v>
      </c>
      <c r="B17" s="3">
        <v>1558</v>
      </c>
      <c r="C17" s="73">
        <f>'Coordination et déploiement'!B87</f>
        <v>1557.8175000000001</v>
      </c>
      <c r="D17" s="150">
        <v>0</v>
      </c>
      <c r="E17" s="51">
        <f>B17*D17</f>
        <v>0</v>
      </c>
      <c r="F17" s="74">
        <f t="shared" si="2"/>
        <v>0</v>
      </c>
    </row>
    <row r="18" spans="1:6" x14ac:dyDescent="0.25">
      <c r="A18" s="124" t="s">
        <v>115</v>
      </c>
      <c r="B18" s="35">
        <v>1558</v>
      </c>
      <c r="C18" s="74">
        <f>C17</f>
        <v>1557.8175000000001</v>
      </c>
      <c r="D18" s="150">
        <v>4</v>
      </c>
      <c r="E18" s="51">
        <f>B18*D18</f>
        <v>6232</v>
      </c>
      <c r="F18" s="74">
        <f t="shared" si="2"/>
        <v>6231.27</v>
      </c>
    </row>
    <row r="20" spans="1:6" x14ac:dyDescent="0.25">
      <c r="D20" s="97" t="s">
        <v>116</v>
      </c>
      <c r="E20" s="35">
        <f>SUM(E9:E18)</f>
        <v>13336</v>
      </c>
    </row>
    <row r="21" spans="1:6" ht="30" x14ac:dyDescent="0.25">
      <c r="D21" s="97" t="s">
        <v>117</v>
      </c>
      <c r="E21" s="74">
        <f>SUM(F9:F18)</f>
        <v>13336.112499999999</v>
      </c>
    </row>
    <row r="22" spans="1:6" x14ac:dyDescent="0.25">
      <c r="D22" s="4" t="s">
        <v>42</v>
      </c>
      <c r="E22" s="1">
        <f>SUM(D13:D18)</f>
        <v>4</v>
      </c>
    </row>
    <row r="23" spans="1:6" x14ac:dyDescent="0.25">
      <c r="D23" s="4" t="s">
        <v>58</v>
      </c>
      <c r="E23" s="35">
        <f>E20/E22</f>
        <v>3334</v>
      </c>
    </row>
    <row r="24" spans="1:6" x14ac:dyDescent="0.25">
      <c r="D24" s="97" t="s">
        <v>154</v>
      </c>
      <c r="E24" s="35">
        <f>E21/E22</f>
        <v>3334.0281249999998</v>
      </c>
    </row>
    <row r="25" spans="1:6" x14ac:dyDescent="0.25">
      <c r="A25" s="135" t="s">
        <v>157</v>
      </c>
    </row>
    <row r="26" spans="1:6" ht="99" customHeight="1" x14ac:dyDescent="0.25">
      <c r="A26" s="107" t="s">
        <v>158</v>
      </c>
      <c r="B26" s="107" t="s">
        <v>39</v>
      </c>
      <c r="C26" s="107" t="s">
        <v>89</v>
      </c>
    </row>
    <row r="27" spans="1:6" x14ac:dyDescent="0.25">
      <c r="A27" s="176" t="s">
        <v>22</v>
      </c>
      <c r="B27" s="106">
        <f>5721+10</f>
        <v>5731</v>
      </c>
      <c r="C27" s="106">
        <f>5324+10</f>
        <v>5334</v>
      </c>
      <c r="D27" s="50"/>
      <c r="E27" s="117"/>
    </row>
    <row r="28" spans="1:6" x14ac:dyDescent="0.25">
      <c r="A28" s="124" t="s">
        <v>25</v>
      </c>
      <c r="B28" s="67">
        <f>4208+10</f>
        <v>4218</v>
      </c>
      <c r="C28" s="67">
        <f>3811+10</f>
        <v>3821</v>
      </c>
      <c r="D28" s="50"/>
      <c r="E28" s="117"/>
    </row>
    <row r="29" spans="1:6" x14ac:dyDescent="0.25">
      <c r="A29" s="124" t="s">
        <v>26</v>
      </c>
      <c r="B29" s="67">
        <f>3731+10</f>
        <v>3741</v>
      </c>
      <c r="C29" s="67">
        <f>3334+10</f>
        <v>3344</v>
      </c>
      <c r="D29" s="50"/>
      <c r="E29" s="117"/>
    </row>
    <row r="31" spans="1:6" ht="30" x14ac:dyDescent="0.25">
      <c r="A31" s="177" t="s">
        <v>20</v>
      </c>
      <c r="B31" s="151" t="s">
        <v>160</v>
      </c>
      <c r="C31" s="151" t="s">
        <v>161</v>
      </c>
    </row>
    <row r="32" spans="1:6" x14ac:dyDescent="0.25">
      <c r="A32" s="124" t="s">
        <v>135</v>
      </c>
      <c r="B32" s="35">
        <f>E8</f>
        <v>2446</v>
      </c>
      <c r="C32" s="49" t="e">
        <f>F8</f>
        <v>#DIV/0!</v>
      </c>
    </row>
    <row r="33" spans="1:3" ht="30" x14ac:dyDescent="0.25">
      <c r="A33" s="124" t="s">
        <v>138</v>
      </c>
      <c r="B33" s="35">
        <f>E20</f>
        <v>13336</v>
      </c>
      <c r="C33" s="35">
        <f>E21</f>
        <v>13336.112499999999</v>
      </c>
    </row>
    <row r="34" spans="1:3" x14ac:dyDescent="0.25">
      <c r="A34" s="124" t="s">
        <v>143</v>
      </c>
      <c r="B34" s="74">
        <f>'Prévisionnel de déploiement'!D29</f>
        <v>0</v>
      </c>
      <c r="C34" s="72">
        <f>'Prévisionnel de déploiement'!D29</f>
        <v>0</v>
      </c>
    </row>
    <row r="35" spans="1:3" x14ac:dyDescent="0.25">
      <c r="A35" s="178" t="s">
        <v>21</v>
      </c>
      <c r="B35" s="36">
        <f>B33+B32+B34</f>
        <v>15782</v>
      </c>
      <c r="C35" s="52" t="e">
        <f>SUM(C32:C34)</f>
        <v>#DIV/0!</v>
      </c>
    </row>
    <row r="36" spans="1:3" ht="26.25" customHeight="1" x14ac:dyDescent="0.25">
      <c r="A36" s="171" t="s">
        <v>137</v>
      </c>
      <c r="B36" s="172"/>
      <c r="C36" s="128"/>
    </row>
  </sheetData>
  <sheetProtection sheet="1" objects="1" scenarios="1" selectLockedCells="1"/>
  <mergeCells count="3">
    <mergeCell ref="C1:D1"/>
    <mergeCell ref="C2:D5"/>
    <mergeCell ref="A36:B3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7D31-5500-4916-9155-90F53AFA9F2D}">
  <dimension ref="A1:A6"/>
  <sheetViews>
    <sheetView workbookViewId="0">
      <selection activeCell="A14" sqref="A14"/>
    </sheetView>
  </sheetViews>
  <sheetFormatPr baseColWidth="10" defaultRowHeight="15" x14ac:dyDescent="0.25"/>
  <cols>
    <col min="1" max="1" width="65.5703125" customWidth="1"/>
    <col min="3" max="3" width="11.5703125" customWidth="1"/>
  </cols>
  <sheetData>
    <row r="1" spans="1:1" x14ac:dyDescent="0.25">
      <c r="A1" s="97" t="s">
        <v>81</v>
      </c>
    </row>
    <row r="2" spans="1:1" x14ac:dyDescent="0.25">
      <c r="A2" s="1" t="s">
        <v>82</v>
      </c>
    </row>
    <row r="3" spans="1:1" x14ac:dyDescent="0.25">
      <c r="A3" s="1" t="s">
        <v>83</v>
      </c>
    </row>
    <row r="4" spans="1:1" x14ac:dyDescent="0.25">
      <c r="A4" s="1" t="s">
        <v>87</v>
      </c>
    </row>
    <row r="6" spans="1:1" x14ac:dyDescent="0.25">
      <c r="A6" s="112" t="s">
        <v>84</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027E-E749-4B84-9193-3E0D22DECD7B}">
  <dimension ref="A1:B1"/>
  <sheetViews>
    <sheetView workbookViewId="0">
      <selection activeCell="B10" sqref="B10"/>
    </sheetView>
  </sheetViews>
  <sheetFormatPr baseColWidth="10" defaultRowHeight="15" x14ac:dyDescent="0.25"/>
  <cols>
    <col min="1" max="1" width="44" customWidth="1"/>
    <col min="2" max="2" width="23.7109375" customWidth="1"/>
  </cols>
  <sheetData>
    <row r="1" spans="1:2" x14ac:dyDescent="0.25">
      <c r="A1" s="1" t="s">
        <v>139</v>
      </c>
      <c r="B1" s="118">
        <v>45968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Prévisionnel de déploiement</vt:lpstr>
      <vt:lpstr>Formation personnel de prévent°</vt:lpstr>
      <vt:lpstr>Soutien à la pratique</vt:lpstr>
      <vt:lpstr>Partenariats régionaux</vt:lpstr>
      <vt:lpstr>Coordination et déploiement</vt:lpstr>
      <vt:lpstr>Matrice &amp; demande de sub</vt:lpstr>
      <vt:lpstr>Réduction des ISTS</vt:lpstr>
      <vt:lpstr>Version AT</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MONTEIL, Sophie (ARS-PACA/DSPE/DPPS)</dc:creator>
  <cp:lastModifiedBy>MONTEIL, Sophie (ARS-PACA/DSPE/DPPS)</cp:lastModifiedBy>
  <dcterms:created xsi:type="dcterms:W3CDTF">2025-10-09T14:53:10Z</dcterms:created>
  <dcterms:modified xsi:type="dcterms:W3CDTF">2025-10-30T16:12:39Z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2025-10-09T15:31:51Z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fdd76216-ba1a-41a4-adeb-3674ad62da96</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