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ORGANISATION\DSPE\DPPS\COMMUN\THEMATIQUES\Addictions\01.Binome Aurélie - Sophie  addiction jeune\Réorientation\Réorientation 2026\AAP 2026\Mise en ligne AAP\"/>
    </mc:Choice>
  </mc:AlternateContent>
  <xr:revisionPtr revIDLastSave="0" documentId="13_ncr:1_{45C80123-C639-4207-A366-D385997A8ABB}" xr6:coauthVersionLast="47" xr6:coauthVersionMax="47" xr10:uidLastSave="{00000000-0000-0000-0000-000000000000}"/>
  <bookViews>
    <workbookView xWindow="-120" yWindow="-120" windowWidth="20730" windowHeight="11040" firstSheet="4" activeTab="8" xr2:uid="{E66ED5F8-A868-4184-A1DE-9D40EE11D6EF}"/>
  </bookViews>
  <sheets>
    <sheet name="Prévisionnel - déploiement" sheetId="10" r:id="rId1"/>
    <sheet name="Formation EM" sheetId="9" r:id="rId2"/>
    <sheet name="Formation AST" sheetId="4" r:id="rId3"/>
    <sheet name="Supervision" sheetId="5" r:id="rId4"/>
    <sheet name="Partenariats régionaux" sheetId="7" r:id="rId5"/>
    <sheet name="Coordo et déploiement" sheetId="1" r:id="rId6"/>
    <sheet name="Feuil2" sheetId="12" state="hidden" r:id="rId7"/>
    <sheet name="Achat" sheetId="2" r:id="rId8"/>
    <sheet name="Matrice &amp; demande de sub" sheetId="6" r:id="rId9"/>
    <sheet name="Réduction des ISTS" sheetId="8" r:id="rId10"/>
    <sheet name="Version - AT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1" l="1"/>
  <c r="B16" i="7"/>
  <c r="B8" i="7"/>
  <c r="B12" i="5"/>
  <c r="D5" i="5"/>
  <c r="B4" i="5"/>
  <c r="B19" i="9"/>
  <c r="B20" i="4"/>
  <c r="D18" i="4"/>
  <c r="B17" i="4"/>
  <c r="D8" i="4"/>
  <c r="B16" i="9"/>
  <c r="D7" i="9"/>
  <c r="B6" i="9"/>
  <c r="F74" i="10"/>
  <c r="F50" i="10"/>
  <c r="F25" i="10" l="1"/>
  <c r="B25" i="10" l="1"/>
  <c r="D5" i="9" l="1"/>
  <c r="B77" i="10" l="1"/>
  <c r="C8" i="6"/>
  <c r="B80" i="10"/>
  <c r="B78" i="10"/>
  <c r="E19" i="6"/>
  <c r="D8" i="7" l="1"/>
  <c r="B9" i="5"/>
  <c r="B3" i="9"/>
  <c r="D4" i="9"/>
  <c r="B31" i="1"/>
  <c r="B21" i="1"/>
  <c r="F8" i="6"/>
  <c r="D15" i="4"/>
  <c r="D14" i="9"/>
  <c r="B79" i="10" l="1"/>
  <c r="C9" i="6"/>
  <c r="F9" i="6" s="1"/>
  <c r="C27" i="6" s="1"/>
  <c r="D34" i="1" l="1"/>
  <c r="B4" i="4"/>
  <c r="B7" i="4" s="1"/>
  <c r="D5" i="4"/>
  <c r="D6" i="7"/>
  <c r="D6" i="4"/>
  <c r="D7" i="7"/>
  <c r="D6" i="9"/>
  <c r="D15" i="9"/>
  <c r="D13" i="9"/>
  <c r="D12" i="9"/>
  <c r="D3" i="9" l="1"/>
  <c r="D16" i="9" l="1"/>
  <c r="D17" i="1"/>
  <c r="B22" i="1"/>
  <c r="B19" i="1" s="1"/>
  <c r="D5" i="7"/>
  <c r="D3" i="4"/>
  <c r="D48" i="1"/>
  <c r="D4" i="7"/>
  <c r="D3" i="7"/>
  <c r="D9" i="7" s="1"/>
  <c r="B13" i="7" s="1"/>
  <c r="E13" i="2"/>
  <c r="E12" i="2"/>
  <c r="E14" i="2" s="1"/>
  <c r="E11" i="2"/>
  <c r="E6" i="2"/>
  <c r="E4" i="2"/>
  <c r="E3" i="2"/>
  <c r="D50" i="1"/>
  <c r="D49" i="1"/>
  <c r="D16" i="4"/>
  <c r="D14" i="4"/>
  <c r="D13" i="4"/>
  <c r="D4" i="5"/>
  <c r="D3" i="5"/>
  <c r="D17" i="9" l="1"/>
  <c r="C14" i="6"/>
  <c r="F14" i="6" s="1"/>
  <c r="E14" i="6"/>
  <c r="D7" i="4"/>
  <c r="D4" i="4"/>
  <c r="D13" i="7"/>
  <c r="D14" i="7" s="1"/>
  <c r="E7" i="2"/>
  <c r="E8" i="6" l="1"/>
  <c r="C13" i="6"/>
  <c r="F13" i="6" s="1"/>
  <c r="C29" i="6" s="1"/>
  <c r="E13" i="6"/>
  <c r="B29" i="6" s="1"/>
  <c r="D9" i="5"/>
  <c r="D10" i="5" s="1"/>
  <c r="C11" i="6" l="1"/>
  <c r="F11" i="6" s="1"/>
  <c r="E11" i="6"/>
  <c r="C10" i="6"/>
  <c r="F10" i="6" s="1"/>
  <c r="E10" i="6"/>
  <c r="B11" i="1"/>
  <c r="B39" i="1" s="1"/>
  <c r="D10" i="1"/>
  <c r="D28" i="1"/>
  <c r="D29" i="1"/>
  <c r="D32" i="1"/>
  <c r="D33" i="1"/>
  <c r="D31" i="1"/>
  <c r="B27" i="1"/>
  <c r="B36" i="1" s="1"/>
  <c r="B41" i="1" s="1"/>
  <c r="B42" i="1" s="1"/>
  <c r="B14" i="1"/>
  <c r="B24" i="1" s="1"/>
  <c r="B40" i="1" s="1"/>
  <c r="D40" i="1" s="1"/>
  <c r="D41" i="1" l="1"/>
  <c r="D39" i="1"/>
  <c r="D19" i="1"/>
  <c r="D14" i="1"/>
  <c r="D24" i="1" s="1"/>
  <c r="D42" i="1" l="1"/>
  <c r="D43" i="1" s="1"/>
  <c r="D17" i="4"/>
  <c r="D7" i="1"/>
  <c r="D6" i="1"/>
  <c r="D5" i="1"/>
  <c r="D15" i="1"/>
  <c r="D16" i="1"/>
  <c r="D20" i="1"/>
  <c r="D21" i="1"/>
  <c r="D22" i="1"/>
  <c r="D8" i="1"/>
  <c r="D9" i="1"/>
  <c r="B47" i="1" l="1"/>
  <c r="D11" i="1"/>
  <c r="E9" i="6"/>
  <c r="B27" i="6" s="1"/>
  <c r="D47" i="1" l="1"/>
  <c r="D27" i="1"/>
  <c r="D36" i="1" s="1"/>
  <c r="D51" i="1" l="1"/>
  <c r="C12" i="6" s="1"/>
  <c r="F12" i="6" l="1"/>
  <c r="E18" i="6" s="1"/>
  <c r="C28" i="6" s="1"/>
  <c r="C30" i="6" s="1"/>
  <c r="E12" i="6"/>
  <c r="E17" i="6" s="1"/>
  <c r="B28" i="6" s="1"/>
  <c r="E20" i="6" l="1"/>
  <c r="E21" i="6"/>
  <c r="B3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MONTEIL, Sophie (ARS-PACA/DSPE/DPPS)</author>
  </authors>
  <commentList>
    <comment ref="B25" authorId="0" shapeId="0" xr:uid="{76E3CBC4-E490-48C2-9DC5-ADC95449169B}">
      <text>
        <r>
          <rPr>
            <sz val="9"/>
            <color indexed="81"/>
            <rFont val="Tahoma"/>
            <family val="2"/>
          </rPr>
          <t xml:space="preserve">Mettre à jour avec cette valeur la case D12 de l'onglet "matrice et demande de sub"
</t>
        </r>
      </text>
    </comment>
    <comment ref="F25" authorId="0" shapeId="0" xr:uid="{D5AD7C8B-DE4D-459A-94F7-5627AAFE95B8}">
      <text>
        <r>
          <rPr>
            <sz val="8"/>
            <color indexed="81"/>
            <rFont val="Tahoma"/>
            <family val="2"/>
          </rPr>
          <t>Les cellules oranges dans l'onglet "Coordo et déploiement" doivent être ajustées en fonction de cette valeur (dans la limite des seuils fixés par l'ARS°</t>
        </r>
      </text>
    </comment>
    <comment ref="F50" authorId="0" shapeId="0" xr:uid="{FEC000E5-1361-4422-90EF-5C5930C27C5A}">
      <text>
        <r>
          <rPr>
            <sz val="8"/>
            <color indexed="81"/>
            <rFont val="Tahoma"/>
            <family val="2"/>
          </rPr>
          <t>Valeur reportée automatiquement dans la matrice</t>
        </r>
      </text>
    </comment>
    <comment ref="F74" authorId="0" shapeId="0" xr:uid="{EBF33DA0-4BF8-45C6-BD44-690120A96561}">
      <text>
        <r>
          <rPr>
            <sz val="9"/>
            <color indexed="81"/>
            <rFont val="Tahoma"/>
            <family val="2"/>
          </rPr>
          <t xml:space="preserve">Valeur reportée automatiquement dans la matrice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MONTEIL, Sophie (ARS-PACA/DSPE/DPPS)</author>
  </authors>
  <commentList>
    <comment ref="C31" authorId="0" shapeId="0" xr:uid="{210FBA0D-B34E-4A0E-A5FB-049EFF913A04}">
      <text>
        <r>
          <rPr>
            <b/>
            <sz val="9"/>
            <color indexed="81"/>
            <rFont val="Tahoma"/>
            <charset val="1"/>
          </rPr>
          <t xml:space="preserve">Doit être égal ou inférieur au montant de la case D30. 
</t>
        </r>
      </text>
    </comment>
  </commentList>
</comments>
</file>

<file path=xl/sharedStrings.xml><?xml version="1.0" encoding="utf-8"?>
<sst xmlns="http://schemas.openxmlformats.org/spreadsheetml/2006/main" count="256" uniqueCount="164">
  <si>
    <t>TYPE d'ACTIVITES</t>
  </si>
  <si>
    <t>HEURES</t>
  </si>
  <si>
    <t>COUTS HORAIRE PACA</t>
  </si>
  <si>
    <t>TOTAL</t>
  </si>
  <si>
    <t xml:space="preserve">Roll up Forum (stand tabac + Souffle) </t>
  </si>
  <si>
    <t xml:space="preserve">Testeur CO </t>
  </si>
  <si>
    <t>Débit Mètre de pointe</t>
  </si>
  <si>
    <t>100 Embouts Débit mètre simple</t>
  </si>
  <si>
    <t>200 Embouts Testeur de CO + 12 piègeurs</t>
  </si>
  <si>
    <t>Nappes pour table AsT (Facultatif)</t>
  </si>
  <si>
    <t xml:space="preserve">Convention établissement </t>
  </si>
  <si>
    <t>Coordination</t>
  </si>
  <si>
    <t>Planification de l'action</t>
  </si>
  <si>
    <t>Total</t>
  </si>
  <si>
    <t xml:space="preserve">Frais de déplacement </t>
  </si>
  <si>
    <t xml:space="preserve">COORDINATION GENERALE </t>
  </si>
  <si>
    <t xml:space="preserve">VISIO DE PRE-FORMATION </t>
  </si>
  <si>
    <t>QUANTITE</t>
  </si>
  <si>
    <t>POSTE DE DEPENSE</t>
  </si>
  <si>
    <t xml:space="preserve">PRIX UNITAIRE </t>
  </si>
  <si>
    <t>COUT ARS PACA</t>
  </si>
  <si>
    <t xml:space="preserve">Hebergement </t>
  </si>
  <si>
    <t>COUT RH  / CYCLE   (MONTANT MAX SUR FINANCEMENT ARS)</t>
  </si>
  <si>
    <t>APPROPRIATION DU PROGRAMME</t>
  </si>
  <si>
    <t>ACTIONS</t>
  </si>
  <si>
    <t xml:space="preserve">QUANTITE </t>
  </si>
  <si>
    <t xml:space="preserve">DEMANDE DE SUBVENTION </t>
  </si>
  <si>
    <t>Montant demandé par l'opérateur</t>
  </si>
  <si>
    <t>Supervision</t>
  </si>
  <si>
    <t xml:space="preserve">Echange avec l'ARS </t>
  </si>
  <si>
    <t>Echange avec le centre ressource</t>
  </si>
  <si>
    <t>COUT RH  / STRUCTURE DE PREVENTION  (MONTANT MAX SUR FINANCEMENT ARS)</t>
  </si>
  <si>
    <t xml:space="preserve">Coordination et déploiement d'un cycle (1 forum + 1 atelier) </t>
  </si>
  <si>
    <t>Montant max total pouvant être demandé à l'ARS PACA</t>
  </si>
  <si>
    <t xml:space="preserve">Frais d'impression </t>
  </si>
  <si>
    <t>Echange avec l'EN - niveau académique</t>
  </si>
  <si>
    <t xml:space="preserve">COUT MAX SUR FINANCEMENT ARS  / STRUCTURE </t>
  </si>
  <si>
    <t>COUT MAX SUR FINANCEMENT ARS  / CYCLE</t>
  </si>
  <si>
    <t xml:space="preserve">Préparation par atelier </t>
  </si>
  <si>
    <t xml:space="preserve">Animation atelier (1h30)  + installation </t>
  </si>
  <si>
    <t>Planification de l'atelier</t>
  </si>
  <si>
    <t xml:space="preserve">NB : Viabilité du modèle économique  </t>
  </si>
  <si>
    <t xml:space="preserve">Guide d'utilisation </t>
  </si>
  <si>
    <t>Monitoring pour la coordination régionale - atelier</t>
  </si>
  <si>
    <t xml:space="preserve">Gestion des financements (demande, signature convention et bilan) </t>
  </si>
  <si>
    <t xml:space="preserve">FORMATION </t>
  </si>
  <si>
    <t>FORUM</t>
  </si>
  <si>
    <t>ATELIER</t>
  </si>
  <si>
    <t>NOMBRE DE CYCLES</t>
  </si>
  <si>
    <t>Nom de l'établissement scolaire ou de la structure d'insertion</t>
  </si>
  <si>
    <t>Ville</t>
  </si>
  <si>
    <t xml:space="preserve">Nom et prénom de la personne formée </t>
  </si>
  <si>
    <t>Nom et prénom de la personne formée / à former</t>
  </si>
  <si>
    <t xml:space="preserve">Nom de la personne formée </t>
  </si>
  <si>
    <t>Nom de la personne formée / à former</t>
  </si>
  <si>
    <t>SYNTHESE</t>
  </si>
  <si>
    <t>TEMPS MOYEN DE DEPLACEMENT</t>
  </si>
  <si>
    <t xml:space="preserve">Montant max investissement de départ </t>
  </si>
  <si>
    <t>Déplacement A/R (6h)</t>
  </si>
  <si>
    <t>COUT MOYEN DE FORMATION</t>
  </si>
  <si>
    <t>QUANTITES</t>
  </si>
  <si>
    <t>Déplacement formation (6 A/R)</t>
  </si>
  <si>
    <t>Frais de mission - repas du soir</t>
  </si>
  <si>
    <t>Temps de trajet entre la structure de prévention et le lieu de la formation</t>
  </si>
  <si>
    <t>Distance entre le lieu de formation et la structure de prévention</t>
  </si>
  <si>
    <t>COUT MOYEN FORMATION</t>
  </si>
  <si>
    <t>Démarchage établissement et relances</t>
  </si>
  <si>
    <t>PAR FORMATION EM (soit pour un lieu de formation situé à 6H A/R avec prise en charge par l'employeur des repas et de l'hébergement)</t>
  </si>
  <si>
    <t>PAR FORMATION AST (soit pour un lieu de formation situé à 6H A/R avec prise en charge par l'employeur des repas et de l'hébergement)</t>
  </si>
  <si>
    <t>Adresse</t>
  </si>
  <si>
    <t>Frais de mission - repas du midi</t>
  </si>
  <si>
    <t>Frais de déplacement : A/R</t>
  </si>
  <si>
    <t>SUPERVISION FORUM (1h30) x 2 ET ATELIER (1h30) x 1</t>
  </si>
  <si>
    <t>Réunion de présentation équipe éducative (visio)</t>
  </si>
  <si>
    <t xml:space="preserve">Debriefing externe </t>
  </si>
  <si>
    <t xml:space="preserve">TOTAL FORUM </t>
  </si>
  <si>
    <t xml:space="preserve">TOTAL ATELIER </t>
  </si>
  <si>
    <t>Achat - consommables annuels</t>
  </si>
  <si>
    <t>Achat - investissement de départ</t>
  </si>
  <si>
    <t>Montant max mise en œuvre du programme hors formation  et investissement de départ</t>
  </si>
  <si>
    <t>Frais de déplacement (forfait 200E A/R) x 2</t>
  </si>
  <si>
    <t xml:space="preserve">La distance moyenne entre la structure de prévention et l'établissement scolaire sur l'ensemble des cycles doit être égale ou inférieure 2H. </t>
  </si>
  <si>
    <t>Distance en KM (A/R) entre le lieu de déploiement et la structure de prévention</t>
  </si>
  <si>
    <t>NOMBRE TOTAL DE CYCLE (1forum + 1 atelier) AST DEPLOYE EN 2026</t>
  </si>
  <si>
    <t>Temps de déplacement en heure (A/R) entre le lieu de déploiement et la structure de prévention</t>
  </si>
  <si>
    <t xml:space="preserve">Nombre de cycle (1 atelier + 1 forum) déployé dans l'établissement scolaire ou dans la structure d'insertion </t>
  </si>
  <si>
    <t>NOMBRE TOTAL DE PERSONNES FORMEES A L'EM SUR LA DOTATION 2025</t>
  </si>
  <si>
    <t>NOMBRE TOTAL DE PERSONNES FORMEES / A FORMER A L'EM SUR LA DOTATION 2026</t>
  </si>
  <si>
    <t>NOMBRE TOTAL DE PERSONNES FORMEES A AST SUR LA DOTATION 2025</t>
  </si>
  <si>
    <t>NOMBRE TOTAL DE PERSONNES FORMEES / A FORMER A AST SUR LA DOTATION 2026</t>
  </si>
  <si>
    <t xml:space="preserve">Nombre total de personnes formées à AST dans la structure </t>
  </si>
  <si>
    <t>Les structures d'insertion : missions locales, école de la 2ème chance</t>
  </si>
  <si>
    <t>Les lycées :  professionnels, lycées agricoles</t>
  </si>
  <si>
    <t>Les structures d'apprentissage : MFR, CFA</t>
  </si>
  <si>
    <t xml:space="preserve">Dates de formation </t>
  </si>
  <si>
    <t>Dates de formation (réalisées ou prévisionnelles)</t>
  </si>
  <si>
    <t>Frais de structure et fonctionnement : forfait max 10% du temps RH</t>
  </si>
  <si>
    <t>FRAIS DE DEPLACEMENT, MISSION, STRUCTURE  ET FONCTIONNEMENT  / CYCLE (MONTANT MAX SUR FINANCEMENT ARS)</t>
  </si>
  <si>
    <t>Réduction des inégalités territoriales et sociales de santé (préciser le critère)</t>
  </si>
  <si>
    <t xml:space="preserve">Rappel : Peuvent candidater au programme </t>
  </si>
  <si>
    <t>COUT UNITAIRE  MAX ARS</t>
  </si>
  <si>
    <t xml:space="preserve">COUT MAX TOTAL ARS </t>
  </si>
  <si>
    <t>Forfait max coordination interne et management : 7% du temps RH</t>
  </si>
  <si>
    <t>TOTAL MAX modèle économique mis à jour (hors formation, investissement de départ)</t>
  </si>
  <si>
    <t>TOTAL MAX ARS (hors formation, investissement de départ)</t>
  </si>
  <si>
    <t>COUT MOYEN ARS (hors formation, investissement de départ)</t>
  </si>
  <si>
    <t>COUT MOYEN  modèle économique mis à jour (hors formation, investissement de départ)</t>
  </si>
  <si>
    <t>Date de mise en ligne sur le site ARS PCA</t>
  </si>
  <si>
    <t>Temps d'appropriation du programme</t>
  </si>
  <si>
    <t>Chaque structure de prévention doit déployer AU MINIMUM quatre cycles.
Un cycle comprend l’ensemble des actions et sous-actions mentionnées dans l’onglet « Coordo – déploiement ».
En moyenne, chaque structure de prévention doit organiser un forum et un atelier par établissement scolaire ou structure d’insertion. Toutefois, le nombre d’ateliers à réaliser (0, 1 ou 2) reste à l’appréciation de la structure de prévention, en fonction des besoins et des disponibilités de l’établissement/la structure d’insertion.</t>
  </si>
  <si>
    <r>
      <t xml:space="preserve">Si le nombre de cycle est </t>
    </r>
    <r>
      <rPr>
        <b/>
        <sz val="11"/>
        <color rgb="FFFF0000"/>
        <rFont val="Calibri"/>
        <family val="2"/>
        <scheme val="minor"/>
      </rPr>
      <t>égal</t>
    </r>
    <r>
      <rPr>
        <sz val="11"/>
        <color rgb="FFFF0000"/>
        <rFont val="Calibri"/>
        <family val="2"/>
        <scheme val="minor"/>
      </rPr>
      <t xml:space="preserve"> à 4, chaque personnel de prévention supervisé doit mettre en œuvre 4 forums. </t>
    </r>
  </si>
  <si>
    <t>Cout de la formation / personnel de prévention. Pour chaque personne formée, ce cout doit être calculé  en modifiant les cases oranges de l'onglet "Formation EM")</t>
  </si>
  <si>
    <r>
      <t xml:space="preserve">PERSONNES FORMEES / A FORMER SUR LA </t>
    </r>
    <r>
      <rPr>
        <b/>
        <u/>
        <sz val="11"/>
        <color theme="0"/>
        <rFont val="Calibri"/>
        <family val="2"/>
        <scheme val="minor"/>
      </rPr>
      <t>DOTATION ARS 2026 A L'ENTRETIEN MOTIVATIONNEL</t>
    </r>
  </si>
  <si>
    <r>
      <t xml:space="preserve">PERSONNES FORMEES SUR </t>
    </r>
    <r>
      <rPr>
        <b/>
        <u/>
        <sz val="11"/>
        <color theme="0"/>
        <rFont val="Calibri"/>
        <family val="2"/>
        <scheme val="minor"/>
      </rPr>
      <t>LA DOTATION ARS 2025 A L'ENTRETIEN MOTIVATIONNEL</t>
    </r>
  </si>
  <si>
    <r>
      <t>PERSONNES FORMEES / A FORMER SUR L</t>
    </r>
    <r>
      <rPr>
        <b/>
        <u/>
        <sz val="11"/>
        <color theme="0"/>
        <rFont val="Calibri"/>
        <family val="2"/>
        <scheme val="minor"/>
      </rPr>
      <t>A DOTATION 2026 A AVENIR SANS TABAC</t>
    </r>
  </si>
  <si>
    <t>Cout de la formation / personnel de prévention. Pour chaque personne formée, ce cout doit être calculé  en modifiant les cases oranges de l'onglet "Formation AST")</t>
  </si>
  <si>
    <t>COUT RH / PERSONNEL DE PREVENTION (MONTANT MAX SUR FINANCEMENT ARS)</t>
  </si>
  <si>
    <t>TYPE D'ACTIVITES</t>
  </si>
  <si>
    <t>COUT MAX PAR FORMATION EM / PERSONNEL DE PREVENTION</t>
  </si>
  <si>
    <t>COUT MAX PAR FORMATION AST / PERSONNEL DE PREVENTION</t>
  </si>
  <si>
    <t xml:space="preserve">Coordination inter-structures départementales / régionales </t>
  </si>
  <si>
    <t>Echange avec IDE scolaire ou personne relais dans l'établissement (visio)</t>
  </si>
  <si>
    <t xml:space="preserve">Debriefing interne fin d'action (1h/personnel de prévention) </t>
  </si>
  <si>
    <t>Coordination interne (0,5h/personnel de prévention) x4</t>
  </si>
  <si>
    <t>Monitoring pour la coordination régionale - forum  (1h/personnel de prévention) x4</t>
  </si>
  <si>
    <t>Préparation du forum et des outils (1h/personnel de prévention) x4</t>
  </si>
  <si>
    <t>Déplacements (4h A/R / personnel de prévention) x4</t>
  </si>
  <si>
    <t>Animation + installation (5h/personnel de prévention) x4</t>
  </si>
  <si>
    <t>TOTAL RH POUR UN CYLCE D'UN ATELIER ET D'UN FORUM + COORDINATION GENERALE</t>
  </si>
  <si>
    <t>Formation d'un personnel de  prévention  à l'entretien motivationnel</t>
  </si>
  <si>
    <t>Formation d'un personnel de  prévention au programme AST</t>
  </si>
  <si>
    <t>MOBILISATION DE L'ETABLISSEMENT SCOLAIRE OU DE LA STRUCTURE D'INSERTION &amp; COORDINATION GENERALE D'UN CYCLE ( 1 forum + 1 atelier)</t>
  </si>
  <si>
    <t xml:space="preserve">Pas de modifications à apporter. </t>
  </si>
  <si>
    <t xml:space="preserve">Vous devez compléter les cases vertes en fonction du dimensionnement du déploiement prévu, en cohérence avec les informations renseignées dans l’onglet "Prévisionnel – Déploiement".
Veuillez indiquer en case D8 et D9 uniquement les personnes formées/à former sur la subvention 2026. 
Les cases bleux se mettent à jour automatiquement lorsque vous renseignez les éléments demandés dans l'onglet prévisionnel de déploiement et que vous modifiez les cases oranges dans les onglets du modèle économique suivant. 
</t>
  </si>
  <si>
    <r>
      <t xml:space="preserve">Si le nombre de cycle est </t>
    </r>
    <r>
      <rPr>
        <b/>
        <sz val="11"/>
        <color rgb="FFFF0000"/>
        <rFont val="Calibri"/>
        <family val="2"/>
        <scheme val="minor"/>
      </rPr>
      <t>supérieur</t>
    </r>
    <r>
      <rPr>
        <sz val="11"/>
        <color rgb="FFFF0000"/>
        <rFont val="Calibri"/>
        <family val="2"/>
        <scheme val="minor"/>
      </rPr>
      <t xml:space="preserve"> à 4, le nombre de forum animé par personnel de prévention supervisé peut diminuer, dans la limite d'un coût cycle inférieur à 4 905 euros.</t>
    </r>
  </si>
  <si>
    <t>Partenariats régionnaux</t>
  </si>
  <si>
    <t xml:space="preserve">Montant pour la formation des personnels de prévention </t>
  </si>
  <si>
    <t>COUT MAX  SUPERVISION AST / PERSONNEL DE PREVENTION</t>
  </si>
  <si>
    <t xml:space="preserve">DEPLOIEMENT PREVISIONNEL 2026 AVENIR SANS TABAC </t>
  </si>
  <si>
    <t xml:space="preserve">Lieux de formation </t>
  </si>
  <si>
    <t>Mobilisables en 2026 : oui/non</t>
  </si>
  <si>
    <t xml:space="preserve">PAR CYCLE HORS FRAIS DE FORMATION ET INVESTISSEMENT DEPART : c’est-à-dire pour une mise en œuvre par une structure de prévention, dans quatre établissements ou structures d’insertion pour les jeunes, situés en moyenne à deux heures de distance de la structure de prévention, avec la prise en charge par l'employeur du repas de midi et d’un forfait déplacement à 200 euros (A/R). </t>
  </si>
  <si>
    <r>
      <t>PERSONNES FORMEES SUR LA</t>
    </r>
    <r>
      <rPr>
        <b/>
        <u val="singleAccounting"/>
        <sz val="11"/>
        <color theme="0"/>
        <rFont val="Calibri"/>
        <family val="2"/>
        <scheme val="minor"/>
      </rPr>
      <t xml:space="preserve"> DOTATION 2025 A AVENIR SANS TABAC</t>
    </r>
  </si>
  <si>
    <t xml:space="preserve">Nombre de cycles 1 forum + 1 atelier </t>
  </si>
  <si>
    <t>Nombre de personnels de prévention à former / formés sur la dotation 2026 à l'EM</t>
  </si>
  <si>
    <t>Nombre de personnesl de prévention à former / formés sur la dotation 2026 à Avenir Sans Tabac</t>
  </si>
  <si>
    <t>Action : 2 stands animés par 4 personnels de prévention (2 pour stand Souffle, 2 pour stand Tabac)</t>
  </si>
  <si>
    <t>Déplacements (4H A/R par personnel de prévention) x1</t>
  </si>
  <si>
    <t>Action : 1 atelier animé par 1 personnel de prévention</t>
  </si>
  <si>
    <t>FRAIS DE STRUCTURE  ET FONCTIONNEMENT  / STRUCTURE DE PREVENTION (MONTANT MAX SUR FINANCEMENT ARS)</t>
  </si>
  <si>
    <t>FRAIS DE MISSION, DEPLACEMENT, STRUCTURE  ET FONCTIONNEMENT / PERSONNEL DE PREVENTION (MONTANT MAX SUR FINANCEMENT ARS)</t>
  </si>
  <si>
    <t>Lieux de formation (réalisés ou prévisionnels)</t>
  </si>
  <si>
    <t xml:space="preserve">Veuillez renseigner les cases vertes avec les informations demandées, selon vos perspectives de déploiement. 
Les cases blanches, oranges et bleues se calculent automatiquement. 
Veillez à respecter les seuils de déploiement minimaux et maximaux fixés par l'ARS. 
Pour ajouter des lignes, dévérouillez la feuille (dans onglet "révision" du bandeau) et mettez à jour les formules des cellules oranges et bleues. Verouillez à nouveau la feuille pour éviter les modifications involontaires du document. </t>
  </si>
  <si>
    <t xml:space="preserve">Pour calculer le cout formation par personnel de prévention dans l'onglet "Prévisionnel de déploiement", veuillez ajuster (dans la limite des seuils définis/ l'ARS) les cases oranges. </t>
  </si>
  <si>
    <t>POSTES DE DEPENSE</t>
  </si>
  <si>
    <t>POSTE DE DEPENSES</t>
  </si>
  <si>
    <t>ACHAT / STRUCTURE DE PREVENTION  (MONTANT MAX SUR FINANCEMENT ARS) - INVESTISSEMENT DE DEPART</t>
  </si>
  <si>
    <t>ACHAT / STRUCTURE  DE PREVENTION (MONTANT MAX SUR FINANCEMENT ARS) - CONSOMMABLES ANNUELS</t>
  </si>
  <si>
    <t>COUT MAX DEPLOIEMENT SEUILS ARS</t>
  </si>
  <si>
    <t>Veuillez ajuster les cases oranges en fonction de l’éloignement prévisionnel moyen  (dans la limite des seuils définis/ ARS) entre les lieux d’intervention et la localisation de la structure de prévention.
Pour rappel, le temps moyen de déplacement est calculé automatiquement dans l’onglet intitulé « Prévisionnel – Déploiement », en case F25.
La case B47 doit également être ajustée afin d’être cohérente avec le temps de déplacement.</t>
  </si>
  <si>
    <t> Pas de modifications à apporter. Cet onglet est fix, quel que soit le nombre de cycles déployés</t>
  </si>
  <si>
    <t>COUT UNITAIRE  MAX - modèle économique mis à jour</t>
  </si>
  <si>
    <t>MONTANT MAX MODELE ECONOMIQUE  MIS A JOUR</t>
  </si>
  <si>
    <t>MONTANT MAX SEUILS  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</si>
</sst>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\ &quot;€&quot;"/>
    <numFmt numFmtId="165" formatCode="_-* #,##0\ &quot;€&quot;_-;\-* #,##0\ &quot;€&quot;_-;_-* &quot;-&quot;??\ &quot;€&quot;_-;_-@_-"/>
    <numFmt numFmtId="166" formatCode="_-* #,##0.0\ &quot;€&quot;_-;\-* #,##0.0\ &quot;€&quot;_-;_-* &quot;-&quot;??\ &quot;€&quot;_-;_-@_-"/>
    <numFmt numFmtId="167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u/>
      <sz val="11"/>
      <color theme="0"/>
      <name val="Calibri"/>
      <family val="2"/>
      <scheme val="minor"/>
    </font>
    <font>
      <b/>
      <u val="singleAccounting"/>
      <sz val="11"/>
      <color theme="0"/>
      <name val="Calibri"/>
      <family val="2"/>
      <scheme val="minor"/>
    </font>
    <font>
      <b/>
      <sz val="9"/>
      <color indexed="81"/>
      <name val="Tahoma"/>
      <charset val="1"/>
    </font>
    <font>
      <sz val="8"/>
      <color indexed="81"/>
      <name val="Tahoma"/>
      <family val="2"/>
    </font>
    <font>
      <b/>
      <sz val="11"/>
      <color theme="9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1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1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1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theme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165" fontId="0" fillId="0" borderId="1" xfId="1" applyNumberFormat="1" applyFont="1" applyBorder="1"/>
    <xf numFmtId="165" fontId="0" fillId="0" borderId="0" xfId="1" applyNumberFormat="1" applyFont="1"/>
    <xf numFmtId="0" fontId="3" fillId="0" borderId="1" xfId="0" applyFont="1" applyFill="1" applyBorder="1"/>
    <xf numFmtId="165" fontId="3" fillId="0" borderId="1" xfId="1" applyNumberFormat="1" applyFont="1" applyBorder="1"/>
    <xf numFmtId="0" fontId="2" fillId="3" borderId="0" xfId="0" applyFont="1" applyFill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right" vertical="center"/>
    </xf>
    <xf numFmtId="165" fontId="0" fillId="0" borderId="1" xfId="0" applyNumberFormat="1" applyBorder="1"/>
    <xf numFmtId="0" fontId="0" fillId="4" borderId="1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166" fontId="0" fillId="0" borderId="1" xfId="1" applyNumberFormat="1" applyFont="1" applyBorder="1"/>
    <xf numFmtId="165" fontId="3" fillId="5" borderId="1" xfId="1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5" fontId="3" fillId="0" borderId="1" xfId="0" applyNumberFormat="1" applyFont="1" applyBorder="1"/>
    <xf numFmtId="165" fontId="3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5" fillId="0" borderId="0" xfId="0" applyFont="1"/>
    <xf numFmtId="0" fontId="0" fillId="0" borderId="1" xfId="0" applyFont="1" applyBorder="1"/>
    <xf numFmtId="0" fontId="2" fillId="2" borderId="8" xfId="0" applyFont="1" applyFill="1" applyBorder="1" applyAlignment="1">
      <alignment horizontal="center" vertical="center"/>
    </xf>
    <xf numFmtId="165" fontId="2" fillId="2" borderId="8" xfId="1" applyNumberFormat="1" applyFont="1" applyFill="1" applyBorder="1" applyAlignment="1">
      <alignment horizontal="center" vertical="center"/>
    </xf>
    <xf numFmtId="0" fontId="0" fillId="0" borderId="0" xfId="0" applyBorder="1"/>
    <xf numFmtId="165" fontId="0" fillId="0" borderId="0" xfId="0" applyNumberFormat="1" applyBorder="1"/>
    <xf numFmtId="1" fontId="6" fillId="5" borderId="1" xfId="0" applyNumberFormat="1" applyFont="1" applyFill="1" applyBorder="1"/>
    <xf numFmtId="0" fontId="7" fillId="0" borderId="1" xfId="0" applyFont="1" applyBorder="1" applyAlignment="1">
      <alignment wrapText="1"/>
    </xf>
    <xf numFmtId="0" fontId="0" fillId="4" borderId="0" xfId="0" applyFill="1"/>
    <xf numFmtId="165" fontId="10" fillId="6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/>
    <xf numFmtId="0" fontId="2" fillId="3" borderId="1" xfId="0" applyFont="1" applyFill="1" applyBorder="1" applyAlignment="1">
      <alignment horizontal="center"/>
    </xf>
    <xf numFmtId="0" fontId="0" fillId="4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wrapText="1"/>
    </xf>
    <xf numFmtId="1" fontId="0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1" fontId="3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wrapText="1"/>
    </xf>
    <xf numFmtId="1" fontId="10" fillId="4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0" fillId="4" borderId="1" xfId="0" applyFont="1" applyFill="1" applyBorder="1"/>
    <xf numFmtId="0" fontId="3" fillId="0" borderId="1" xfId="0" applyFont="1" applyBorder="1" applyAlignment="1">
      <alignment horizontal="right"/>
    </xf>
    <xf numFmtId="0" fontId="9" fillId="4" borderId="1" xfId="0" applyFont="1" applyFill="1" applyBorder="1"/>
    <xf numFmtId="0" fontId="10" fillId="0" borderId="0" xfId="0" applyFont="1"/>
    <xf numFmtId="164" fontId="9" fillId="3" borderId="1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10" fillId="3" borderId="0" xfId="0" applyFont="1" applyFill="1"/>
    <xf numFmtId="164" fontId="9" fillId="4" borderId="1" xfId="0" applyNumberFormat="1" applyFont="1" applyFill="1" applyBorder="1" applyAlignment="1">
      <alignment horizontal="center"/>
    </xf>
    <xf numFmtId="164" fontId="10" fillId="4" borderId="0" xfId="0" applyNumberFormat="1" applyFont="1" applyFill="1" applyAlignment="1">
      <alignment horizontal="center"/>
    </xf>
    <xf numFmtId="164" fontId="9" fillId="0" borderId="1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3" borderId="0" xfId="0" applyNumberFormat="1" applyFont="1" applyFill="1" applyAlignment="1">
      <alignment horizontal="center"/>
    </xf>
    <xf numFmtId="165" fontId="10" fillId="0" borderId="1" xfId="1" applyNumberFormat="1" applyFont="1" applyBorder="1" applyAlignment="1">
      <alignment horizontal="center"/>
    </xf>
    <xf numFmtId="165" fontId="9" fillId="0" borderId="1" xfId="1" applyNumberFormat="1" applyFont="1" applyBorder="1" applyAlignment="1">
      <alignment horizontal="center"/>
    </xf>
    <xf numFmtId="165" fontId="10" fillId="0" borderId="0" xfId="1" applyNumberFormat="1" applyFont="1" applyAlignment="1">
      <alignment horizontal="center"/>
    </xf>
    <xf numFmtId="165" fontId="10" fillId="0" borderId="1" xfId="1" applyNumberFormat="1" applyFont="1" applyBorder="1"/>
    <xf numFmtId="165" fontId="9" fillId="0" borderId="1" xfId="1" applyNumberFormat="1" applyFont="1" applyBorder="1"/>
    <xf numFmtId="0" fontId="2" fillId="3" borderId="16" xfId="0" applyFont="1" applyFill="1" applyBorder="1"/>
    <xf numFmtId="0" fontId="0" fillId="0" borderId="1" xfId="0" applyBorder="1" applyAlignment="1">
      <alignment wrapText="1"/>
    </xf>
    <xf numFmtId="0" fontId="0" fillId="0" borderId="18" xfId="0" applyBorder="1"/>
    <xf numFmtId="0" fontId="0" fillId="0" borderId="0" xfId="0" applyAlignment="1">
      <alignment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7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top" wrapText="1"/>
    </xf>
    <xf numFmtId="0" fontId="5" fillId="4" borderId="1" xfId="0" applyFont="1" applyFill="1" applyBorder="1"/>
    <xf numFmtId="0" fontId="7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/>
    <xf numFmtId="0" fontId="0" fillId="0" borderId="0" xfId="0" applyAlignment="1">
      <alignment horizontal="left" vertical="top"/>
    </xf>
    <xf numFmtId="0" fontId="2" fillId="0" borderId="0" xfId="0" applyFont="1"/>
    <xf numFmtId="0" fontId="11" fillId="3" borderId="1" xfId="0" applyFont="1" applyFill="1" applyBorder="1" applyAlignment="1">
      <alignment horizontal="center" vertical="center"/>
    </xf>
    <xf numFmtId="165" fontId="12" fillId="0" borderId="0" xfId="1" applyNumberFormat="1" applyFont="1" applyAlignment="1">
      <alignment horizontal="center" vertical="center"/>
    </xf>
    <xf numFmtId="165" fontId="3" fillId="4" borderId="1" xfId="0" applyNumberFormat="1" applyFont="1" applyFill="1" applyBorder="1"/>
    <xf numFmtId="0" fontId="3" fillId="4" borderId="1" xfId="0" applyFont="1" applyFill="1" applyBorder="1" applyAlignment="1">
      <alignment horizontal="left" vertical="top" wrapText="1"/>
    </xf>
    <xf numFmtId="167" fontId="0" fillId="4" borderId="1" xfId="0" applyNumberFormat="1" applyFont="1" applyFill="1" applyBorder="1" applyAlignment="1">
      <alignment horizontal="center"/>
    </xf>
    <xf numFmtId="167" fontId="3" fillId="4" borderId="1" xfId="0" applyNumberFormat="1" applyFont="1" applyFill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7" fontId="0" fillId="0" borderId="1" xfId="0" applyNumberFormat="1" applyBorder="1"/>
    <xf numFmtId="167" fontId="0" fillId="0" borderId="0" xfId="0" applyNumberFormat="1" applyFont="1"/>
    <xf numFmtId="167" fontId="3" fillId="3" borderId="1" xfId="0" applyNumberFormat="1" applyFont="1" applyFill="1" applyBorder="1" applyAlignment="1">
      <alignment horizontal="center"/>
    </xf>
    <xf numFmtId="167" fontId="0" fillId="0" borderId="0" xfId="0" applyNumberFormat="1" applyFont="1" applyAlignment="1">
      <alignment horizontal="center"/>
    </xf>
    <xf numFmtId="167" fontId="0" fillId="3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167" fontId="0" fillId="3" borderId="1" xfId="0" applyNumberFormat="1" applyFont="1" applyFill="1" applyBorder="1" applyAlignment="1">
      <alignment horizontal="center"/>
    </xf>
    <xf numFmtId="167" fontId="2" fillId="3" borderId="0" xfId="0" applyNumberFormat="1" applyFont="1" applyFill="1" applyAlignment="1">
      <alignment horizontal="center"/>
    </xf>
    <xf numFmtId="167" fontId="0" fillId="0" borderId="1" xfId="0" applyNumberFormat="1" applyFont="1" applyBorder="1" applyAlignment="1">
      <alignment horizontal="center" vertical="top"/>
    </xf>
    <xf numFmtId="167" fontId="2" fillId="2" borderId="4" xfId="0" applyNumberFormat="1" applyFont="1" applyFill="1" applyBorder="1" applyAlignment="1">
      <alignment horizontal="center" vertical="center"/>
    </xf>
    <xf numFmtId="167" fontId="0" fillId="0" borderId="1" xfId="1" applyNumberFormat="1" applyFont="1" applyBorder="1"/>
    <xf numFmtId="167" fontId="5" fillId="4" borderId="1" xfId="1" applyNumberFormat="1" applyFont="1" applyFill="1" applyBorder="1"/>
    <xf numFmtId="167" fontId="5" fillId="0" borderId="1" xfId="0" applyNumberFormat="1" applyFont="1" applyBorder="1"/>
    <xf numFmtId="167" fontId="5" fillId="0" borderId="0" xfId="0" applyNumberFormat="1" applyFont="1"/>
    <xf numFmtId="167" fontId="0" fillId="4" borderId="1" xfId="1" applyNumberFormat="1" applyFont="1" applyFill="1" applyBorder="1"/>
    <xf numFmtId="1" fontId="0" fillId="0" borderId="1" xfId="0" applyNumberFormat="1" applyFont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/>
    </xf>
    <xf numFmtId="165" fontId="10" fillId="9" borderId="1" xfId="1" applyNumberFormat="1" applyFont="1" applyFill="1" applyBorder="1" applyAlignment="1">
      <alignment horizontal="center" vertical="center"/>
    </xf>
    <xf numFmtId="165" fontId="0" fillId="10" borderId="1" xfId="1" applyNumberFormat="1" applyFont="1" applyFill="1" applyBorder="1"/>
    <xf numFmtId="0" fontId="0" fillId="10" borderId="1" xfId="0" applyNumberFormat="1" applyFill="1" applyBorder="1"/>
    <xf numFmtId="165" fontId="0" fillId="10" borderId="1" xfId="0" applyNumberFormat="1" applyFill="1" applyBorder="1"/>
    <xf numFmtId="165" fontId="3" fillId="10" borderId="1" xfId="0" applyNumberFormat="1" applyFont="1" applyFill="1" applyBorder="1"/>
    <xf numFmtId="0" fontId="7" fillId="0" borderId="1" xfId="0" applyFont="1" applyBorder="1" applyAlignment="1">
      <alignment vertical="top" wrapText="1"/>
    </xf>
    <xf numFmtId="0" fontId="2" fillId="3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center" wrapText="1"/>
    </xf>
    <xf numFmtId="0" fontId="0" fillId="11" borderId="1" xfId="0" applyFill="1" applyBorder="1"/>
    <xf numFmtId="0" fontId="0" fillId="11" borderId="1" xfId="0" applyFill="1" applyBorder="1" applyAlignment="1">
      <alignment horizontal="center" vertical="center"/>
    </xf>
    <xf numFmtId="0" fontId="0" fillId="10" borderId="1" xfId="0" applyFill="1" applyBorder="1" applyAlignment="1">
      <alignment vertical="top"/>
    </xf>
    <xf numFmtId="0" fontId="0" fillId="10" borderId="1" xfId="0" applyFill="1" applyBorder="1"/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4" fontId="0" fillId="0" borderId="1" xfId="0" applyNumberFormat="1" applyBorder="1"/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1" fontId="3" fillId="4" borderId="1" xfId="0" applyNumberFormat="1" applyFont="1" applyFill="1" applyBorder="1" applyAlignment="1">
      <alignment horizontal="center"/>
    </xf>
    <xf numFmtId="165" fontId="0" fillId="0" borderId="4" xfId="1" applyNumberFormat="1" applyFont="1" applyBorder="1"/>
    <xf numFmtId="164" fontId="3" fillId="3" borderId="1" xfId="0" applyNumberFormat="1" applyFont="1" applyFill="1" applyBorder="1" applyAlignment="1">
      <alignment horizontal="center" vertical="center"/>
    </xf>
    <xf numFmtId="164" fontId="0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0" fillId="4" borderId="0" xfId="0" applyNumberFormat="1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8" borderId="1" xfId="0" applyFill="1" applyBorder="1" applyAlignment="1" applyProtection="1">
      <alignment horizontal="center" vertical="center"/>
      <protection locked="0"/>
    </xf>
    <xf numFmtId="0" fontId="10" fillId="8" borderId="1" xfId="0" applyFont="1" applyFill="1" applyBorder="1" applyProtection="1">
      <protection locked="0"/>
    </xf>
    <xf numFmtId="1" fontId="0" fillId="11" borderId="1" xfId="0" applyNumberFormat="1" applyFont="1" applyFill="1" applyBorder="1" applyAlignment="1" applyProtection="1">
      <alignment horizontal="center"/>
      <protection locked="0"/>
    </xf>
    <xf numFmtId="167" fontId="0" fillId="11" borderId="1" xfId="0" applyNumberFormat="1" applyFont="1" applyFill="1" applyBorder="1" applyAlignment="1" applyProtection="1">
      <alignment horizontal="center"/>
      <protection locked="0"/>
    </xf>
    <xf numFmtId="167" fontId="5" fillId="11" borderId="1" xfId="1" applyNumberFormat="1" applyFont="1" applyFill="1" applyBorder="1" applyProtection="1">
      <protection locked="0"/>
    </xf>
    <xf numFmtId="44" fontId="0" fillId="0" borderId="4" xfId="1" applyFont="1" applyBorder="1"/>
    <xf numFmtId="44" fontId="0" fillId="0" borderId="1" xfId="1" applyFont="1" applyBorder="1"/>
    <xf numFmtId="166" fontId="0" fillId="11" borderId="1" xfId="1" applyNumberFormat="1" applyFont="1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0" fillId="8" borderId="14" xfId="0" applyFill="1" applyBorder="1" applyProtection="1">
      <protection locked="0"/>
    </xf>
    <xf numFmtId="0" fontId="0" fillId="8" borderId="4" xfId="0" applyFill="1" applyBorder="1" applyProtection="1">
      <protection locked="0"/>
    </xf>
    <xf numFmtId="0" fontId="0" fillId="8" borderId="4" xfId="0" applyFill="1" applyBorder="1" applyAlignment="1" applyProtection="1">
      <alignment wrapText="1"/>
      <protection locked="0"/>
    </xf>
    <xf numFmtId="0" fontId="0" fillId="8" borderId="13" xfId="0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8" borderId="15" xfId="0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8" borderId="17" xfId="0" applyFill="1" applyBorder="1" applyProtection="1">
      <protection locked="0"/>
    </xf>
    <xf numFmtId="0" fontId="7" fillId="8" borderId="1" xfId="0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0" fontId="3" fillId="8" borderId="1" xfId="0" applyFont="1" applyFill="1" applyBorder="1" applyAlignment="1" applyProtection="1">
      <alignment wrapText="1"/>
      <protection locked="0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3" fillId="0" borderId="0" xfId="0" applyFont="1"/>
    <xf numFmtId="0" fontId="2" fillId="2" borderId="23" xfId="0" applyFont="1" applyFill="1" applyBorder="1"/>
    <xf numFmtId="0" fontId="0" fillId="11" borderId="1" xfId="0" applyFont="1" applyFill="1" applyBorder="1" applyProtection="1">
      <protection locked="0"/>
    </xf>
    <xf numFmtId="0" fontId="5" fillId="11" borderId="1" xfId="0" applyFont="1" applyFill="1" applyBorder="1" applyProtection="1">
      <protection locked="0"/>
    </xf>
    <xf numFmtId="165" fontId="18" fillId="4" borderId="1" xfId="1" applyNumberFormat="1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center" vertical="center"/>
    </xf>
    <xf numFmtId="165" fontId="2" fillId="7" borderId="1" xfId="1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7" fillId="0" borderId="2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" fillId="7" borderId="2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2" fillId="7" borderId="22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44" fontId="2" fillId="7" borderId="22" xfId="1" applyFont="1" applyFill="1" applyBorder="1" applyAlignment="1">
      <alignment horizontal="left" vertical="center"/>
    </xf>
    <xf numFmtId="44" fontId="2" fillId="7" borderId="3" xfId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</cellXfs>
  <cellStyles count="2">
    <cellStyle name="Monétaire" xfId="1" builtinId="4"/>
    <cellStyle name="Normal" xfId="0" builtinId="0"/>
  </cellStyles>
  <dxfs count="6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7" formatCode="0.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</dxfs>
  <tableStyles count="0" defaultTableStyle="TableStyleMedium2" defaultPivotStyle="PivotStyleLight16"/>
  <colors>
    <mruColors>
      <color rgb="FFFF6699"/>
      <color rgb="FFDA49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852B45-CF88-4E47-8D2A-909A4B93F8EE}" name="Tableau2" displayName="Tableau2" ref="A2:D43" totalsRowShown="0" headerRowDxfId="5" dataDxfId="4">
  <autoFilter ref="A2:D43" xr:uid="{6342100F-C4A2-441F-B903-C519930DCD94}"/>
  <tableColumns count="4">
    <tableColumn id="1" xr3:uid="{C0E012A4-BF31-435F-BD8B-B402FE5D852C}" name="TYPE D'ACTIVITES" dataDxfId="3"/>
    <tableColumn id="2" xr3:uid="{4AC82F48-2E90-4F97-8F55-344EA025FC48}" name="HEURES" dataDxfId="2"/>
    <tableColumn id="3" xr3:uid="{C07BD562-0C46-41B7-9359-243A235FC9EA}" name="COUTS HORAIRE PACA" dataDxfId="1"/>
    <tableColumn id="9" xr3:uid="{0AFF5342-39BF-48F7-8E1F-56809645BB78}" name="COUT ARS PACA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8324A-FCF6-4645-B091-D53DD9B10713}">
  <dimension ref="A1:G81"/>
  <sheetViews>
    <sheetView zoomScale="80" zoomScaleNormal="80" workbookViewId="0">
      <selection activeCell="B14" sqref="B14"/>
    </sheetView>
  </sheetViews>
  <sheetFormatPr baseColWidth="10" defaultRowHeight="15" x14ac:dyDescent="0.25"/>
  <cols>
    <col min="1" max="1" width="92.5703125" customWidth="1"/>
    <col min="2" max="2" width="47" customWidth="1"/>
    <col min="3" max="3" width="71.7109375" bestFit="1" customWidth="1"/>
    <col min="4" max="4" width="31.28515625" style="78" bestFit="1" customWidth="1"/>
    <col min="5" max="5" width="49.85546875" customWidth="1"/>
    <col min="6" max="6" width="41.140625" customWidth="1"/>
    <col min="7" max="7" width="43.42578125" customWidth="1"/>
  </cols>
  <sheetData>
    <row r="1" spans="1:7" ht="26.25" x14ac:dyDescent="0.25">
      <c r="A1" s="88" t="s">
        <v>41</v>
      </c>
      <c r="C1" s="115" t="s">
        <v>42</v>
      </c>
      <c r="D1"/>
    </row>
    <row r="2" spans="1:7" ht="119.25" customHeight="1" x14ac:dyDescent="0.25">
      <c r="A2" s="133" t="s">
        <v>109</v>
      </c>
      <c r="C2" s="188" t="s">
        <v>152</v>
      </c>
    </row>
    <row r="3" spans="1:7" ht="30" x14ac:dyDescent="0.25">
      <c r="A3" s="37" t="s">
        <v>110</v>
      </c>
      <c r="C3" s="189"/>
    </row>
    <row r="4" spans="1:7" ht="30" x14ac:dyDescent="0.25">
      <c r="A4" s="37" t="s">
        <v>134</v>
      </c>
    </row>
    <row r="5" spans="1:7" ht="30" x14ac:dyDescent="0.25">
      <c r="A5" s="84" t="s">
        <v>81</v>
      </c>
    </row>
    <row r="8" spans="1:7" x14ac:dyDescent="0.25">
      <c r="A8" s="191" t="s">
        <v>138</v>
      </c>
      <c r="B8" s="191"/>
      <c r="C8" s="191"/>
      <c r="D8" s="191"/>
      <c r="E8" s="191"/>
      <c r="F8" s="191"/>
      <c r="G8" s="191"/>
    </row>
    <row r="9" spans="1:7" s="1" customFormat="1" ht="84" customHeight="1" x14ac:dyDescent="0.25">
      <c r="A9" s="112" t="s">
        <v>49</v>
      </c>
      <c r="B9" s="112" t="s">
        <v>50</v>
      </c>
      <c r="C9" s="112" t="s">
        <v>69</v>
      </c>
      <c r="D9" s="128" t="s">
        <v>98</v>
      </c>
      <c r="E9" s="112" t="s">
        <v>82</v>
      </c>
      <c r="F9" s="113" t="s">
        <v>84</v>
      </c>
      <c r="G9" s="114" t="s">
        <v>85</v>
      </c>
    </row>
    <row r="10" spans="1:7" x14ac:dyDescent="0.25">
      <c r="A10" s="166"/>
      <c r="B10" s="166"/>
      <c r="C10" s="167"/>
      <c r="D10" s="168"/>
      <c r="E10" s="167"/>
      <c r="F10" s="169"/>
      <c r="G10" s="170"/>
    </row>
    <row r="11" spans="1:7" x14ac:dyDescent="0.25">
      <c r="A11" s="171"/>
      <c r="B11" s="171"/>
      <c r="C11" s="170"/>
      <c r="D11" s="172"/>
      <c r="E11" s="170"/>
      <c r="F11" s="173"/>
      <c r="G11" s="170"/>
    </row>
    <row r="12" spans="1:7" x14ac:dyDescent="0.25">
      <c r="A12" s="171"/>
      <c r="B12" s="171"/>
      <c r="C12" s="170"/>
      <c r="D12" s="172"/>
      <c r="E12" s="170"/>
      <c r="F12" s="173"/>
      <c r="G12" s="170"/>
    </row>
    <row r="13" spans="1:7" x14ac:dyDescent="0.25">
      <c r="A13" s="171"/>
      <c r="B13" s="171"/>
      <c r="C13" s="170"/>
      <c r="D13" s="172"/>
      <c r="E13" s="170"/>
      <c r="F13" s="173"/>
      <c r="G13" s="170"/>
    </row>
    <row r="14" spans="1:7" x14ac:dyDescent="0.25">
      <c r="A14" s="171"/>
      <c r="B14" s="171"/>
      <c r="C14" s="170"/>
      <c r="D14" s="172"/>
      <c r="E14" s="170"/>
      <c r="F14" s="173"/>
      <c r="G14" s="170"/>
    </row>
    <row r="15" spans="1:7" x14ac:dyDescent="0.25">
      <c r="A15" s="171"/>
      <c r="B15" s="171"/>
      <c r="C15" s="170"/>
      <c r="D15" s="172"/>
      <c r="E15" s="170"/>
      <c r="F15" s="173"/>
      <c r="G15" s="170"/>
    </row>
    <row r="16" spans="1:7" x14ac:dyDescent="0.25">
      <c r="A16" s="171"/>
      <c r="B16" s="171"/>
      <c r="C16" s="170"/>
      <c r="D16" s="172"/>
      <c r="E16" s="170"/>
      <c r="F16" s="173"/>
      <c r="G16" s="170"/>
    </row>
    <row r="17" spans="1:7" x14ac:dyDescent="0.25">
      <c r="A17" s="171"/>
      <c r="B17" s="171"/>
      <c r="C17" s="170"/>
      <c r="D17" s="172"/>
      <c r="E17" s="170"/>
      <c r="F17" s="173"/>
      <c r="G17" s="170"/>
    </row>
    <row r="18" spans="1:7" x14ac:dyDescent="0.25">
      <c r="A18" s="171"/>
      <c r="B18" s="171"/>
      <c r="C18" s="170"/>
      <c r="D18" s="172"/>
      <c r="E18" s="170"/>
      <c r="F18" s="173"/>
      <c r="G18" s="170"/>
    </row>
    <row r="19" spans="1:7" x14ac:dyDescent="0.25">
      <c r="A19" s="171"/>
      <c r="B19" s="171"/>
      <c r="C19" s="170"/>
      <c r="D19" s="172"/>
      <c r="E19" s="170"/>
      <c r="F19" s="173"/>
      <c r="G19" s="170"/>
    </row>
    <row r="20" spans="1:7" x14ac:dyDescent="0.25">
      <c r="A20" s="171"/>
      <c r="B20" s="171"/>
      <c r="C20" s="170"/>
      <c r="D20" s="172"/>
      <c r="E20" s="170"/>
      <c r="F20" s="173"/>
      <c r="G20" s="170"/>
    </row>
    <row r="21" spans="1:7" x14ac:dyDescent="0.25">
      <c r="A21" s="171"/>
      <c r="B21" s="171"/>
      <c r="C21" s="170"/>
      <c r="D21" s="172"/>
      <c r="E21" s="170"/>
      <c r="F21" s="173"/>
      <c r="G21" s="174"/>
    </row>
    <row r="22" spans="1:7" x14ac:dyDescent="0.25">
      <c r="A22" s="171"/>
      <c r="B22" s="171"/>
      <c r="C22" s="170"/>
      <c r="D22" s="172"/>
      <c r="E22" s="170"/>
      <c r="F22" s="173"/>
      <c r="G22" s="170"/>
    </row>
    <row r="23" spans="1:7" x14ac:dyDescent="0.25">
      <c r="A23" s="171"/>
      <c r="B23" s="171"/>
      <c r="C23" s="170"/>
      <c r="D23" s="172"/>
      <c r="E23" s="170"/>
      <c r="F23" s="173"/>
      <c r="G23" s="170"/>
    </row>
    <row r="24" spans="1:7" x14ac:dyDescent="0.25">
      <c r="G24" s="78"/>
    </row>
    <row r="25" spans="1:7" s="1" customFormat="1" x14ac:dyDescent="0.25">
      <c r="A25" s="122" t="s">
        <v>83</v>
      </c>
      <c r="B25" s="123">
        <f>SUM(G10:G23)</f>
        <v>0</v>
      </c>
      <c r="C25" s="122"/>
      <c r="D25" s="124"/>
      <c r="E25" s="125" t="s">
        <v>56</v>
      </c>
      <c r="F25" s="130" t="e">
        <f>AVERAGE(F10:F23)</f>
        <v>#DIV/0!</v>
      </c>
      <c r="G25" s="78"/>
    </row>
    <row r="26" spans="1:7" x14ac:dyDescent="0.25">
      <c r="F26" s="77"/>
      <c r="G26" s="78"/>
    </row>
    <row r="27" spans="1:7" x14ac:dyDescent="0.25">
      <c r="F27" s="34"/>
    </row>
    <row r="28" spans="1:7" ht="34.5" customHeight="1" x14ac:dyDescent="0.25">
      <c r="A28" s="196" t="s">
        <v>113</v>
      </c>
      <c r="B28" s="197"/>
      <c r="C28" s="197"/>
      <c r="D28" s="197"/>
    </row>
    <row r="29" spans="1:7" x14ac:dyDescent="0.25">
      <c r="A29" s="127" t="s">
        <v>51</v>
      </c>
      <c r="B29" s="127" t="s">
        <v>94</v>
      </c>
      <c r="C29" s="127" t="s">
        <v>139</v>
      </c>
      <c r="D29" s="127" t="s">
        <v>140</v>
      </c>
    </row>
    <row r="30" spans="1:7" x14ac:dyDescent="0.25">
      <c r="A30" s="167"/>
      <c r="B30" s="167"/>
      <c r="C30" s="167"/>
      <c r="D30" s="167"/>
    </row>
    <row r="31" spans="1:7" x14ac:dyDescent="0.25">
      <c r="A31" s="170"/>
      <c r="B31" s="170"/>
      <c r="C31" s="170"/>
      <c r="D31" s="170"/>
    </row>
    <row r="32" spans="1:7" x14ac:dyDescent="0.25">
      <c r="A32" s="170"/>
      <c r="B32" s="170"/>
      <c r="C32" s="170"/>
      <c r="D32" s="170"/>
    </row>
    <row r="33" spans="1:6" x14ac:dyDescent="0.25">
      <c r="A33" s="170"/>
      <c r="B33" s="170"/>
      <c r="C33" s="170"/>
      <c r="D33" s="170"/>
    </row>
    <row r="34" spans="1:6" x14ac:dyDescent="0.25">
      <c r="A34" s="170"/>
      <c r="B34" s="170"/>
      <c r="C34" s="170"/>
      <c r="D34" s="170"/>
    </row>
    <row r="35" spans="1:6" x14ac:dyDescent="0.25">
      <c r="A35" s="170"/>
      <c r="B35" s="170"/>
      <c r="C35" s="170"/>
      <c r="D35" s="170"/>
    </row>
    <row r="36" spans="1:6" x14ac:dyDescent="0.25">
      <c r="A36" s="170"/>
      <c r="B36" s="170"/>
      <c r="C36" s="170"/>
      <c r="D36" s="170"/>
    </row>
    <row r="38" spans="1:6" x14ac:dyDescent="0.25">
      <c r="A38" s="75" t="s">
        <v>86</v>
      </c>
      <c r="B38" s="75"/>
      <c r="C38" s="175"/>
      <c r="D38"/>
    </row>
    <row r="40" spans="1:6" ht="32.25" customHeight="1" x14ac:dyDescent="0.25">
      <c r="A40" s="190" t="s">
        <v>112</v>
      </c>
      <c r="B40" s="190"/>
      <c r="C40" s="190"/>
      <c r="D40" s="190"/>
      <c r="E40" s="190"/>
      <c r="F40" s="190"/>
    </row>
    <row r="41" spans="1:6" s="86" customFormat="1" ht="82.5" customHeight="1" x14ac:dyDescent="0.25">
      <c r="A41" s="127" t="s">
        <v>52</v>
      </c>
      <c r="B41" s="82" t="s">
        <v>95</v>
      </c>
      <c r="C41" s="82" t="s">
        <v>151</v>
      </c>
      <c r="D41" s="82" t="s">
        <v>63</v>
      </c>
      <c r="E41" s="82" t="s">
        <v>64</v>
      </c>
      <c r="F41" s="82" t="s">
        <v>111</v>
      </c>
    </row>
    <row r="42" spans="1:6" x14ac:dyDescent="0.25">
      <c r="A42" s="167"/>
      <c r="B42" s="167"/>
      <c r="C42" s="167"/>
      <c r="D42" s="168"/>
      <c r="E42" s="167"/>
      <c r="F42" s="167"/>
    </row>
    <row r="43" spans="1:6" x14ac:dyDescent="0.25">
      <c r="A43" s="170"/>
      <c r="B43" s="170"/>
      <c r="C43" s="170"/>
      <c r="D43" s="172"/>
      <c r="E43" s="170"/>
      <c r="F43" s="170"/>
    </row>
    <row r="44" spans="1:6" x14ac:dyDescent="0.25">
      <c r="A44" s="170"/>
      <c r="B44" s="170"/>
      <c r="C44" s="170"/>
      <c r="D44" s="172"/>
      <c r="E44" s="170"/>
      <c r="F44" s="170"/>
    </row>
    <row r="45" spans="1:6" x14ac:dyDescent="0.25">
      <c r="A45" s="170"/>
      <c r="B45" s="170"/>
      <c r="C45" s="170"/>
      <c r="D45" s="172"/>
      <c r="E45" s="170"/>
      <c r="F45" s="170"/>
    </row>
    <row r="46" spans="1:6" x14ac:dyDescent="0.25">
      <c r="A46" s="170"/>
      <c r="B46" s="170"/>
      <c r="C46" s="170"/>
      <c r="D46" s="172"/>
      <c r="E46" s="170"/>
      <c r="F46" s="170"/>
    </row>
    <row r="47" spans="1:6" x14ac:dyDescent="0.25">
      <c r="A47" s="170"/>
      <c r="B47" s="170"/>
      <c r="C47" s="170"/>
      <c r="D47" s="172"/>
      <c r="E47" s="170"/>
      <c r="F47" s="170"/>
    </row>
    <row r="48" spans="1:6" x14ac:dyDescent="0.25">
      <c r="A48" s="170"/>
      <c r="B48" s="170"/>
      <c r="C48" s="170"/>
      <c r="D48" s="172"/>
      <c r="E48" s="170"/>
      <c r="F48" s="170"/>
    </row>
    <row r="50" spans="1:6" ht="16.5" customHeight="1" x14ac:dyDescent="0.25">
      <c r="A50" s="194" t="s">
        <v>87</v>
      </c>
      <c r="B50" s="195"/>
      <c r="C50" s="176"/>
      <c r="D50" s="192" t="s">
        <v>65</v>
      </c>
      <c r="E50" s="193"/>
      <c r="F50" s="131" t="e">
        <f>AVERAGE(F42:F48)</f>
        <v>#DIV/0!</v>
      </c>
    </row>
    <row r="51" spans="1:6" x14ac:dyDescent="0.25">
      <c r="D51"/>
    </row>
    <row r="52" spans="1:6" ht="37.5" customHeight="1" x14ac:dyDescent="0.25">
      <c r="A52" s="198" t="s">
        <v>142</v>
      </c>
      <c r="B52" s="199"/>
      <c r="C52" s="199"/>
      <c r="D52" s="199"/>
    </row>
    <row r="53" spans="1:6" x14ac:dyDescent="0.25">
      <c r="A53" s="127" t="s">
        <v>53</v>
      </c>
      <c r="B53" s="127" t="s">
        <v>94</v>
      </c>
      <c r="C53" s="127" t="s">
        <v>139</v>
      </c>
      <c r="D53" s="127" t="s">
        <v>140</v>
      </c>
    </row>
    <row r="54" spans="1:6" x14ac:dyDescent="0.25">
      <c r="A54" s="167"/>
      <c r="B54" s="167"/>
      <c r="C54" s="167"/>
      <c r="D54" s="167"/>
    </row>
    <row r="55" spans="1:6" x14ac:dyDescent="0.25">
      <c r="A55" s="170"/>
      <c r="B55" s="170"/>
      <c r="C55" s="170"/>
      <c r="D55" s="170"/>
    </row>
    <row r="56" spans="1:6" x14ac:dyDescent="0.25">
      <c r="A56" s="170"/>
      <c r="B56" s="170"/>
      <c r="C56" s="170"/>
      <c r="D56" s="170"/>
    </row>
    <row r="57" spans="1:6" x14ac:dyDescent="0.25">
      <c r="A57" s="170"/>
      <c r="B57" s="170"/>
      <c r="C57" s="170"/>
      <c r="D57" s="170"/>
    </row>
    <row r="58" spans="1:6" x14ac:dyDescent="0.25">
      <c r="A58" s="170"/>
      <c r="B58" s="170"/>
      <c r="C58" s="170"/>
      <c r="D58" s="170"/>
    </row>
    <row r="59" spans="1:6" x14ac:dyDescent="0.25">
      <c r="A59" s="170"/>
      <c r="B59" s="170"/>
      <c r="C59" s="170"/>
      <c r="D59" s="170"/>
    </row>
    <row r="60" spans="1:6" x14ac:dyDescent="0.25">
      <c r="A60" s="170"/>
      <c r="B60" s="170"/>
      <c r="C60" s="170"/>
      <c r="D60" s="170"/>
    </row>
    <row r="62" spans="1:6" x14ac:dyDescent="0.25">
      <c r="A62" s="75" t="s">
        <v>88</v>
      </c>
      <c r="B62" s="75"/>
      <c r="C62" s="75"/>
      <c r="D62" s="176"/>
    </row>
    <row r="64" spans="1:6" s="139" customFormat="1" ht="27.75" customHeight="1" x14ac:dyDescent="0.25">
      <c r="A64" s="190" t="s">
        <v>114</v>
      </c>
      <c r="B64" s="190"/>
      <c r="C64" s="190"/>
      <c r="D64" s="190"/>
      <c r="E64" s="190"/>
      <c r="F64" s="190"/>
    </row>
    <row r="65" spans="1:6" ht="60" x14ac:dyDescent="0.25">
      <c r="A65" s="127" t="s">
        <v>54</v>
      </c>
      <c r="B65" s="82" t="s">
        <v>95</v>
      </c>
      <c r="C65" s="82" t="s">
        <v>151</v>
      </c>
      <c r="D65" s="82" t="s">
        <v>63</v>
      </c>
      <c r="E65" s="82" t="s">
        <v>64</v>
      </c>
      <c r="F65" s="82" t="s">
        <v>115</v>
      </c>
    </row>
    <row r="66" spans="1:6" x14ac:dyDescent="0.25">
      <c r="A66" s="167"/>
      <c r="B66" s="167"/>
      <c r="C66" s="167"/>
      <c r="D66" s="168"/>
      <c r="E66" s="167"/>
      <c r="F66" s="167"/>
    </row>
    <row r="67" spans="1:6" x14ac:dyDescent="0.25">
      <c r="A67" s="170"/>
      <c r="B67" s="170"/>
      <c r="C67" s="170"/>
      <c r="D67" s="172"/>
      <c r="E67" s="170"/>
      <c r="F67" s="170"/>
    </row>
    <row r="68" spans="1:6" x14ac:dyDescent="0.25">
      <c r="A68" s="170"/>
      <c r="B68" s="170"/>
      <c r="C68" s="170"/>
      <c r="D68" s="172"/>
      <c r="E68" s="170"/>
      <c r="F68" s="170"/>
    </row>
    <row r="69" spans="1:6" x14ac:dyDescent="0.25">
      <c r="A69" s="170"/>
      <c r="B69" s="170"/>
      <c r="C69" s="170"/>
      <c r="D69" s="172"/>
      <c r="E69" s="170"/>
      <c r="F69" s="170"/>
    </row>
    <row r="70" spans="1:6" x14ac:dyDescent="0.25">
      <c r="A70" s="170"/>
      <c r="B70" s="170"/>
      <c r="C70" s="170"/>
      <c r="D70" s="172"/>
      <c r="E70" s="170"/>
      <c r="F70" s="170"/>
    </row>
    <row r="71" spans="1:6" x14ac:dyDescent="0.25">
      <c r="A71" s="170"/>
      <c r="B71" s="170"/>
      <c r="C71" s="170"/>
      <c r="D71" s="172"/>
      <c r="E71" s="170"/>
      <c r="F71" s="170"/>
    </row>
    <row r="72" spans="1:6" x14ac:dyDescent="0.25">
      <c r="A72" s="170"/>
      <c r="B72" s="170"/>
      <c r="C72" s="170"/>
      <c r="D72" s="172"/>
      <c r="E72" s="170"/>
      <c r="F72" s="170"/>
    </row>
    <row r="74" spans="1:6" x14ac:dyDescent="0.25">
      <c r="A74" s="186" t="s">
        <v>89</v>
      </c>
      <c r="B74" s="186"/>
      <c r="C74" s="187"/>
      <c r="D74" s="176"/>
      <c r="E74" s="8" t="s">
        <v>59</v>
      </c>
      <c r="F74" s="132" t="e">
        <f>AVERAGE(F66:F72)</f>
        <v>#DIV/0!</v>
      </c>
    </row>
    <row r="76" spans="1:6" s="27" customFormat="1" x14ac:dyDescent="0.25">
      <c r="A76" s="81" t="s">
        <v>55</v>
      </c>
      <c r="B76" s="81" t="s">
        <v>60</v>
      </c>
    </row>
    <row r="77" spans="1:6" x14ac:dyDescent="0.25">
      <c r="A77" s="76" t="s">
        <v>143</v>
      </c>
      <c r="B77" s="2">
        <f>B25</f>
        <v>0</v>
      </c>
      <c r="D77"/>
    </row>
    <row r="78" spans="1:6" x14ac:dyDescent="0.25">
      <c r="A78" s="2" t="s">
        <v>144</v>
      </c>
      <c r="B78" s="2">
        <f>C50</f>
        <v>0</v>
      </c>
      <c r="D78"/>
    </row>
    <row r="79" spans="1:6" ht="31.5" customHeight="1" x14ac:dyDescent="0.25">
      <c r="A79" s="76" t="s">
        <v>145</v>
      </c>
      <c r="B79" s="2">
        <f>D62</f>
        <v>0</v>
      </c>
      <c r="D79"/>
    </row>
    <row r="80" spans="1:6" x14ac:dyDescent="0.25">
      <c r="A80" s="2" t="s">
        <v>90</v>
      </c>
      <c r="B80" s="2">
        <f>D74+D62</f>
        <v>0</v>
      </c>
    </row>
    <row r="81" spans="2:2" x14ac:dyDescent="0.25">
      <c r="B81" s="78"/>
    </row>
  </sheetData>
  <sheetProtection sheet="1" objects="1" scenarios="1" selectLockedCells="1"/>
  <mergeCells count="9">
    <mergeCell ref="A74:C74"/>
    <mergeCell ref="C2:C3"/>
    <mergeCell ref="A64:F64"/>
    <mergeCell ref="A40:F40"/>
    <mergeCell ref="A8:G8"/>
    <mergeCell ref="D50:E50"/>
    <mergeCell ref="A50:B50"/>
    <mergeCell ref="A28:D28"/>
    <mergeCell ref="A52:D52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A52DB-FF5F-4BFE-B360-F654537ECE35}">
  <dimension ref="A1:A4"/>
  <sheetViews>
    <sheetView workbookViewId="0">
      <selection activeCell="C13" sqref="C13"/>
    </sheetView>
  </sheetViews>
  <sheetFormatPr baseColWidth="10" defaultRowHeight="15" x14ac:dyDescent="0.25"/>
  <cols>
    <col min="1" max="1" width="71.42578125" customWidth="1"/>
  </cols>
  <sheetData>
    <row r="1" spans="1:1" x14ac:dyDescent="0.25">
      <c r="A1" s="3" t="s">
        <v>99</v>
      </c>
    </row>
    <row r="2" spans="1:1" x14ac:dyDescent="0.25">
      <c r="A2" s="2" t="s">
        <v>92</v>
      </c>
    </row>
    <row r="3" spans="1:1" x14ac:dyDescent="0.25">
      <c r="A3" s="2" t="s">
        <v>93</v>
      </c>
    </row>
    <row r="4" spans="1:1" x14ac:dyDescent="0.25">
      <c r="A4" s="2" t="s">
        <v>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A9D07-A298-42BA-9EBD-4334F2A1B184}">
  <dimension ref="A1:B1"/>
  <sheetViews>
    <sheetView workbookViewId="0">
      <selection activeCell="B1" sqref="A1:B1"/>
    </sheetView>
  </sheetViews>
  <sheetFormatPr baseColWidth="10" defaultRowHeight="15" x14ac:dyDescent="0.25"/>
  <cols>
    <col min="1" max="1" width="44" customWidth="1"/>
    <col min="2" max="2" width="23.7109375" customWidth="1"/>
  </cols>
  <sheetData>
    <row r="1" spans="1:2" x14ac:dyDescent="0.25">
      <c r="A1" s="2" t="s">
        <v>107</v>
      </c>
      <c r="B1" s="135">
        <v>45968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CE72-BD8D-4C89-849A-AF8F11DA9415}">
  <dimension ref="A1:F19"/>
  <sheetViews>
    <sheetView zoomScale="104" workbookViewId="0">
      <selection activeCell="A4" sqref="A4"/>
    </sheetView>
  </sheetViews>
  <sheetFormatPr baseColWidth="10" defaultRowHeight="15" x14ac:dyDescent="0.25"/>
  <cols>
    <col min="1" max="1" width="76.42578125" customWidth="1"/>
    <col min="2" max="2" width="31" customWidth="1"/>
    <col min="3" max="3" width="33.42578125" customWidth="1"/>
    <col min="4" max="4" width="28.5703125" customWidth="1"/>
    <col min="6" max="6" width="41.28515625" customWidth="1"/>
    <col min="7" max="7" width="45.28515625" customWidth="1"/>
  </cols>
  <sheetData>
    <row r="1" spans="1:6" x14ac:dyDescent="0.25">
      <c r="A1" s="200" t="s">
        <v>116</v>
      </c>
      <c r="B1" s="200"/>
      <c r="C1" s="200"/>
      <c r="D1" s="200"/>
      <c r="F1" s="85" t="s">
        <v>42</v>
      </c>
    </row>
    <row r="2" spans="1:6" ht="15" customHeight="1" x14ac:dyDescent="0.25">
      <c r="A2" s="18" t="s">
        <v>117</v>
      </c>
      <c r="B2" s="19" t="s">
        <v>1</v>
      </c>
      <c r="C2" s="19" t="s">
        <v>2</v>
      </c>
      <c r="D2" s="20" t="s">
        <v>20</v>
      </c>
      <c r="F2" s="201" t="s">
        <v>153</v>
      </c>
    </row>
    <row r="3" spans="1:6" ht="15" customHeight="1" x14ac:dyDescent="0.25">
      <c r="A3" s="2" t="s">
        <v>45</v>
      </c>
      <c r="B3" s="9">
        <f>7*2</f>
        <v>14</v>
      </c>
      <c r="C3" s="11">
        <v>45</v>
      </c>
      <c r="D3" s="13">
        <f>C3*B3</f>
        <v>630</v>
      </c>
      <c r="F3" s="201"/>
    </row>
    <row r="4" spans="1:6" x14ac:dyDescent="0.25">
      <c r="A4" s="164" t="s">
        <v>58</v>
      </c>
      <c r="B4" s="165">
        <v>6</v>
      </c>
      <c r="C4" s="11">
        <v>45</v>
      </c>
      <c r="D4" s="13">
        <f>C4*B4</f>
        <v>270</v>
      </c>
      <c r="F4" s="201"/>
    </row>
    <row r="5" spans="1:6" x14ac:dyDescent="0.25">
      <c r="A5" s="136" t="s">
        <v>108</v>
      </c>
      <c r="B5" s="137">
        <v>3.5</v>
      </c>
      <c r="C5" s="11">
        <v>45</v>
      </c>
      <c r="D5" s="13">
        <f>C5*B5</f>
        <v>157.5</v>
      </c>
      <c r="F5" s="201"/>
    </row>
    <row r="6" spans="1:6" x14ac:dyDescent="0.25">
      <c r="A6" s="15" t="s">
        <v>102</v>
      </c>
      <c r="B6" s="9">
        <f>(B3+B4+B5)*7/100</f>
        <v>1.645</v>
      </c>
      <c r="C6" s="11">
        <v>45</v>
      </c>
      <c r="D6" s="11">
        <f>C6*B6</f>
        <v>74.025000000000006</v>
      </c>
      <c r="F6" s="201"/>
    </row>
    <row r="7" spans="1:6" ht="15" customHeight="1" x14ac:dyDescent="0.25">
      <c r="A7" s="6" t="s">
        <v>3</v>
      </c>
      <c r="B7" s="10"/>
      <c r="C7" s="12"/>
      <c r="D7" s="12">
        <f>SUM(D3:D6)</f>
        <v>1131.5250000000001</v>
      </c>
    </row>
    <row r="8" spans="1:6" x14ac:dyDescent="0.25">
      <c r="C8" s="1"/>
      <c r="D8" s="1"/>
    </row>
    <row r="10" spans="1:6" x14ac:dyDescent="0.25">
      <c r="A10" s="200" t="s">
        <v>150</v>
      </c>
      <c r="B10" s="200"/>
      <c r="C10" s="200"/>
      <c r="D10" s="200"/>
    </row>
    <row r="11" spans="1:6" ht="15" customHeight="1" x14ac:dyDescent="0.25">
      <c r="A11" s="16" t="s">
        <v>154</v>
      </c>
      <c r="B11" s="16" t="s">
        <v>19</v>
      </c>
      <c r="C11" s="16" t="s">
        <v>17</v>
      </c>
      <c r="D11" s="17" t="s">
        <v>20</v>
      </c>
    </row>
    <row r="12" spans="1:6" x14ac:dyDescent="0.25">
      <c r="A12" s="129" t="s">
        <v>21</v>
      </c>
      <c r="B12" s="163">
        <v>120</v>
      </c>
      <c r="C12" s="164">
        <v>2</v>
      </c>
      <c r="D12" s="4">
        <f>B12*C12</f>
        <v>240</v>
      </c>
    </row>
    <row r="13" spans="1:6" x14ac:dyDescent="0.25">
      <c r="A13" s="129" t="s">
        <v>62</v>
      </c>
      <c r="B13" s="163">
        <v>25</v>
      </c>
      <c r="C13" s="164">
        <v>2</v>
      </c>
      <c r="D13" s="4">
        <f>C13*B13</f>
        <v>50</v>
      </c>
    </row>
    <row r="14" spans="1:6" x14ac:dyDescent="0.25">
      <c r="A14" s="129" t="s">
        <v>62</v>
      </c>
      <c r="B14" s="163">
        <v>20</v>
      </c>
      <c r="C14" s="164">
        <v>2</v>
      </c>
      <c r="D14" s="4">
        <f>C14*B14</f>
        <v>40</v>
      </c>
    </row>
    <row r="15" spans="1:6" x14ac:dyDescent="0.25">
      <c r="A15" s="129" t="s">
        <v>14</v>
      </c>
      <c r="B15" s="163">
        <v>150</v>
      </c>
      <c r="C15" s="164">
        <v>1</v>
      </c>
      <c r="D15" s="4">
        <f>C15*B15</f>
        <v>150</v>
      </c>
    </row>
    <row r="16" spans="1:6" x14ac:dyDescent="0.25">
      <c r="A16" s="2" t="s">
        <v>96</v>
      </c>
      <c r="B16" s="21">
        <f>D7*10/100</f>
        <v>113.1525</v>
      </c>
      <c r="C16" s="2">
        <v>1</v>
      </c>
      <c r="D16" s="4">
        <f>C16*B16</f>
        <v>113.1525</v>
      </c>
    </row>
    <row r="17" spans="1:4" x14ac:dyDescent="0.25">
      <c r="A17" s="3" t="s">
        <v>3</v>
      </c>
      <c r="B17" s="21"/>
      <c r="C17" s="2"/>
      <c r="D17" s="7">
        <f>SUM(D12:D16)</f>
        <v>593.15250000000003</v>
      </c>
    </row>
    <row r="18" spans="1:4" x14ac:dyDescent="0.25">
      <c r="C18" s="1"/>
      <c r="D18" s="1"/>
    </row>
    <row r="19" spans="1:4" x14ac:dyDescent="0.25">
      <c r="A19" s="8" t="s">
        <v>118</v>
      </c>
      <c r="B19" s="22">
        <f>D17+D7</f>
        <v>1724.6775000000002</v>
      </c>
      <c r="C19" s="1"/>
      <c r="D19" s="1"/>
    </row>
  </sheetData>
  <sheetProtection sheet="1" objects="1" scenarios="1" selectLockedCells="1"/>
  <mergeCells count="3">
    <mergeCell ref="A1:D1"/>
    <mergeCell ref="A10:D10"/>
    <mergeCell ref="F2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CAE18-8156-4921-9D26-88D0AF25AFFD}">
  <dimension ref="A1:F20"/>
  <sheetViews>
    <sheetView zoomScale="90" zoomScaleNormal="90" workbookViewId="0">
      <selection activeCell="B15" sqref="B15"/>
    </sheetView>
  </sheetViews>
  <sheetFormatPr baseColWidth="10" defaultRowHeight="15" x14ac:dyDescent="0.25"/>
  <cols>
    <col min="1" max="1" width="76.42578125" customWidth="1"/>
    <col min="2" max="2" width="31" customWidth="1"/>
    <col min="3" max="3" width="27.42578125" style="1" customWidth="1"/>
    <col min="4" max="4" width="28.5703125" style="1" customWidth="1"/>
    <col min="6" max="6" width="37.5703125" customWidth="1"/>
    <col min="7" max="7" width="49" customWidth="1"/>
  </cols>
  <sheetData>
    <row r="1" spans="1:6" ht="21.75" customHeight="1" x14ac:dyDescent="0.25">
      <c r="A1" s="200" t="s">
        <v>116</v>
      </c>
      <c r="B1" s="200"/>
      <c r="C1" s="200"/>
      <c r="D1" s="200"/>
      <c r="F1" s="85" t="s">
        <v>42</v>
      </c>
    </row>
    <row r="2" spans="1:6" ht="15" customHeight="1" x14ac:dyDescent="0.25">
      <c r="A2" s="18" t="s">
        <v>0</v>
      </c>
      <c r="B2" s="19" t="s">
        <v>1</v>
      </c>
      <c r="C2" s="19" t="s">
        <v>2</v>
      </c>
      <c r="D2" s="20" t="s">
        <v>20</v>
      </c>
      <c r="F2" s="201" t="s">
        <v>153</v>
      </c>
    </row>
    <row r="3" spans="1:6" ht="15" customHeight="1" x14ac:dyDescent="0.25">
      <c r="A3" s="2" t="s">
        <v>16</v>
      </c>
      <c r="B3" s="9">
        <v>3</v>
      </c>
      <c r="C3" s="11">
        <v>45</v>
      </c>
      <c r="D3" s="11">
        <f>C3*B3</f>
        <v>135</v>
      </c>
      <c r="F3" s="201"/>
    </row>
    <row r="4" spans="1:6" x14ac:dyDescent="0.25">
      <c r="A4" s="2" t="s">
        <v>45</v>
      </c>
      <c r="B4" s="9">
        <f>14</f>
        <v>14</v>
      </c>
      <c r="C4" s="11">
        <v>45</v>
      </c>
      <c r="D4" s="13">
        <f>C4*B4</f>
        <v>630</v>
      </c>
      <c r="F4" s="201"/>
    </row>
    <row r="5" spans="1:6" x14ac:dyDescent="0.25">
      <c r="A5" s="164" t="s">
        <v>61</v>
      </c>
      <c r="B5" s="165">
        <v>6</v>
      </c>
      <c r="C5" s="11">
        <v>45</v>
      </c>
      <c r="D5" s="13">
        <f>C5*B5</f>
        <v>270</v>
      </c>
      <c r="F5" s="201"/>
    </row>
    <row r="6" spans="1:6" x14ac:dyDescent="0.25">
      <c r="A6" s="2" t="s">
        <v>23</v>
      </c>
      <c r="B6" s="9">
        <v>3.5</v>
      </c>
      <c r="C6" s="11">
        <v>45</v>
      </c>
      <c r="D6" s="13">
        <f>C6*B6</f>
        <v>157.5</v>
      </c>
      <c r="F6" s="201"/>
    </row>
    <row r="7" spans="1:6" x14ac:dyDescent="0.25">
      <c r="A7" s="15" t="s">
        <v>102</v>
      </c>
      <c r="B7" s="9">
        <f>(B4+B3+B5+B6)*7/100</f>
        <v>1.855</v>
      </c>
      <c r="C7" s="11">
        <v>45</v>
      </c>
      <c r="D7" s="11">
        <f>C7*B7</f>
        <v>83.474999999999994</v>
      </c>
      <c r="F7" s="201"/>
    </row>
    <row r="8" spans="1:6" x14ac:dyDescent="0.25">
      <c r="A8" s="6" t="s">
        <v>3</v>
      </c>
      <c r="B8" s="10"/>
      <c r="C8" s="12"/>
      <c r="D8" s="12">
        <f>SUM(D3:D7)</f>
        <v>1275.9749999999999</v>
      </c>
      <c r="F8" s="201"/>
    </row>
    <row r="10" spans="1:6" ht="15" customHeight="1" x14ac:dyDescent="0.25">
      <c r="C10"/>
      <c r="D10"/>
    </row>
    <row r="11" spans="1:6" x14ac:dyDescent="0.25">
      <c r="A11" s="200" t="s">
        <v>150</v>
      </c>
      <c r="B11" s="200"/>
      <c r="C11" s="200"/>
      <c r="D11" s="200"/>
    </row>
    <row r="12" spans="1:6" x14ac:dyDescent="0.25">
      <c r="A12" s="16" t="s">
        <v>154</v>
      </c>
      <c r="B12" s="16" t="s">
        <v>19</v>
      </c>
      <c r="C12" s="16" t="s">
        <v>17</v>
      </c>
      <c r="D12" s="17" t="s">
        <v>20</v>
      </c>
    </row>
    <row r="13" spans="1:6" x14ac:dyDescent="0.25">
      <c r="A13" s="129" t="s">
        <v>21</v>
      </c>
      <c r="B13" s="163">
        <v>120</v>
      </c>
      <c r="C13" s="164">
        <v>2</v>
      </c>
      <c r="D13" s="4">
        <f>B13*C13</f>
        <v>240</v>
      </c>
    </row>
    <row r="14" spans="1:6" x14ac:dyDescent="0.25">
      <c r="A14" s="129" t="s">
        <v>62</v>
      </c>
      <c r="B14" s="163">
        <v>25</v>
      </c>
      <c r="C14" s="164">
        <v>2</v>
      </c>
      <c r="D14" s="4">
        <f>C14*B14</f>
        <v>50</v>
      </c>
    </row>
    <row r="15" spans="1:6" x14ac:dyDescent="0.25">
      <c r="A15" s="129" t="s">
        <v>70</v>
      </c>
      <c r="B15" s="163">
        <v>20</v>
      </c>
      <c r="C15" s="164">
        <v>2</v>
      </c>
      <c r="D15" s="4">
        <f>C15*B15</f>
        <v>40</v>
      </c>
    </row>
    <row r="16" spans="1:6" x14ac:dyDescent="0.25">
      <c r="A16" s="129" t="s">
        <v>71</v>
      </c>
      <c r="B16" s="163">
        <v>150</v>
      </c>
      <c r="C16" s="164">
        <v>1</v>
      </c>
      <c r="D16" s="4">
        <f>C16*B16</f>
        <v>150</v>
      </c>
    </row>
    <row r="17" spans="1:4" x14ac:dyDescent="0.25">
      <c r="A17" s="2" t="s">
        <v>96</v>
      </c>
      <c r="B17" s="21">
        <f>D8*10/100</f>
        <v>127.5975</v>
      </c>
      <c r="C17" s="2">
        <v>1</v>
      </c>
      <c r="D17" s="4">
        <f>C17*B17</f>
        <v>127.5975</v>
      </c>
    </row>
    <row r="18" spans="1:4" x14ac:dyDescent="0.25">
      <c r="A18" s="3" t="s">
        <v>3</v>
      </c>
      <c r="B18" s="21"/>
      <c r="C18" s="2"/>
      <c r="D18" s="7">
        <f>SUM(D13:D17)</f>
        <v>607.59749999999997</v>
      </c>
    </row>
    <row r="20" spans="1:4" x14ac:dyDescent="0.25">
      <c r="A20" s="8" t="s">
        <v>119</v>
      </c>
      <c r="B20" s="22">
        <f>D18+D8</f>
        <v>1883.5724999999998</v>
      </c>
    </row>
  </sheetData>
  <sheetProtection sheet="1" objects="1" scenarios="1" selectLockedCells="1"/>
  <mergeCells count="3">
    <mergeCell ref="A1:D1"/>
    <mergeCell ref="A11:D11"/>
    <mergeCell ref="F2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FBFF1-12C1-41DB-86AA-DED1DF9525A2}">
  <dimension ref="A1:F12"/>
  <sheetViews>
    <sheetView zoomScale="78" zoomScaleNormal="109" workbookViewId="0">
      <selection sqref="A1:XFD1048576"/>
    </sheetView>
  </sheetViews>
  <sheetFormatPr baseColWidth="10" defaultRowHeight="15" x14ac:dyDescent="0.25"/>
  <cols>
    <col min="1" max="1" width="76.42578125" customWidth="1"/>
    <col min="2" max="2" width="31" customWidth="1"/>
    <col min="3" max="3" width="27.42578125" customWidth="1"/>
    <col min="4" max="4" width="28.5703125" customWidth="1"/>
    <col min="6" max="6" width="30.85546875" customWidth="1"/>
  </cols>
  <sheetData>
    <row r="1" spans="1:6" x14ac:dyDescent="0.25">
      <c r="A1" s="200" t="s">
        <v>116</v>
      </c>
      <c r="B1" s="200"/>
      <c r="C1" s="200"/>
      <c r="D1" s="200"/>
      <c r="F1" s="85" t="s">
        <v>42</v>
      </c>
    </row>
    <row r="2" spans="1:6" ht="15" customHeight="1" x14ac:dyDescent="0.25">
      <c r="A2" s="18" t="s">
        <v>0</v>
      </c>
      <c r="B2" s="19" t="s">
        <v>1</v>
      </c>
      <c r="C2" s="19" t="s">
        <v>2</v>
      </c>
      <c r="D2" s="20" t="s">
        <v>20</v>
      </c>
      <c r="F2" s="121" t="s">
        <v>132</v>
      </c>
    </row>
    <row r="3" spans="1:6" x14ac:dyDescent="0.25">
      <c r="A3" s="2" t="s">
        <v>72</v>
      </c>
      <c r="B3" s="9">
        <v>4.5</v>
      </c>
      <c r="C3" s="9">
        <v>45</v>
      </c>
      <c r="D3" s="11">
        <f t="shared" ref="D3:D4" si="0">C3*B3</f>
        <v>202.5</v>
      </c>
    </row>
    <row r="4" spans="1:6" x14ac:dyDescent="0.25">
      <c r="A4" s="15" t="s">
        <v>102</v>
      </c>
      <c r="B4" s="9">
        <f>B3*7/100</f>
        <v>0.315</v>
      </c>
      <c r="C4" s="9">
        <v>45</v>
      </c>
      <c r="D4" s="11">
        <f t="shared" si="0"/>
        <v>14.175000000000001</v>
      </c>
    </row>
    <row r="5" spans="1:6" x14ac:dyDescent="0.25">
      <c r="A5" s="6" t="s">
        <v>3</v>
      </c>
      <c r="B5" s="10"/>
      <c r="C5" s="10"/>
      <c r="D5" s="12">
        <f>SUM(D3:D4)</f>
        <v>216.67500000000001</v>
      </c>
    </row>
    <row r="7" spans="1:6" x14ac:dyDescent="0.25">
      <c r="A7" s="200" t="s">
        <v>150</v>
      </c>
      <c r="B7" s="200"/>
      <c r="C7" s="200"/>
      <c r="D7" s="200"/>
    </row>
    <row r="8" spans="1:6" x14ac:dyDescent="0.25">
      <c r="A8" s="16" t="s">
        <v>155</v>
      </c>
      <c r="B8" s="16" t="s">
        <v>19</v>
      </c>
      <c r="C8" s="16" t="s">
        <v>17</v>
      </c>
      <c r="D8" s="17" t="s">
        <v>20</v>
      </c>
    </row>
    <row r="9" spans="1:6" x14ac:dyDescent="0.25">
      <c r="A9" s="2" t="s">
        <v>96</v>
      </c>
      <c r="B9" s="14">
        <f>D5*10/100</f>
        <v>21.6675</v>
      </c>
      <c r="C9" s="2">
        <v>1</v>
      </c>
      <c r="D9" s="25">
        <f>B9</f>
        <v>21.6675</v>
      </c>
    </row>
    <row r="10" spans="1:6" x14ac:dyDescent="0.25">
      <c r="A10" s="6" t="s">
        <v>3</v>
      </c>
      <c r="B10" s="26"/>
      <c r="C10" s="10"/>
      <c r="D10" s="12">
        <f>D9</f>
        <v>21.6675</v>
      </c>
    </row>
    <row r="12" spans="1:6" x14ac:dyDescent="0.25">
      <c r="A12" s="8" t="s">
        <v>137</v>
      </c>
      <c r="B12" s="22">
        <f>D5+D10</f>
        <v>238.3425</v>
      </c>
    </row>
  </sheetData>
  <sheetProtection sheet="1" objects="1" scenarios="1" selectLockedCells="1"/>
  <mergeCells count="2">
    <mergeCell ref="A1:D1"/>
    <mergeCell ref="A7:D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FD0E5-E9AF-47BB-ADCB-4B71E203F4CB}">
  <dimension ref="A1:F16"/>
  <sheetViews>
    <sheetView zoomScale="79" workbookViewId="0">
      <selection sqref="A1:XFD1048576"/>
    </sheetView>
  </sheetViews>
  <sheetFormatPr baseColWidth="10" defaultRowHeight="15" x14ac:dyDescent="0.25"/>
  <cols>
    <col min="1" max="1" width="96.140625" customWidth="1"/>
    <col min="2" max="2" width="31" customWidth="1"/>
    <col min="3" max="3" width="24" customWidth="1"/>
    <col min="4" max="4" width="28.5703125" customWidth="1"/>
    <col min="6" max="6" width="37.42578125" customWidth="1"/>
    <col min="7" max="7" width="23.42578125" customWidth="1"/>
  </cols>
  <sheetData>
    <row r="1" spans="1:6" x14ac:dyDescent="0.25">
      <c r="A1" s="202" t="s">
        <v>31</v>
      </c>
      <c r="B1" s="202"/>
      <c r="C1" s="202"/>
      <c r="D1" s="202"/>
      <c r="F1" s="85" t="s">
        <v>42</v>
      </c>
    </row>
    <row r="2" spans="1:6" s="179" customFormat="1" ht="15" customHeight="1" x14ac:dyDescent="0.25">
      <c r="A2" s="177" t="s">
        <v>117</v>
      </c>
      <c r="B2" s="178" t="s">
        <v>1</v>
      </c>
      <c r="C2" s="178" t="s">
        <v>2</v>
      </c>
      <c r="D2" s="178" t="s">
        <v>20</v>
      </c>
      <c r="F2" s="201" t="s">
        <v>160</v>
      </c>
    </row>
    <row r="3" spans="1:6" x14ac:dyDescent="0.25">
      <c r="A3" s="41" t="s">
        <v>30</v>
      </c>
      <c r="B3" s="42">
        <v>8</v>
      </c>
      <c r="C3" s="161">
        <v>45</v>
      </c>
      <c r="D3" s="141">
        <f t="shared" ref="D3:D7" si="0">B3*C3</f>
        <v>360</v>
      </c>
      <c r="F3" s="201"/>
    </row>
    <row r="4" spans="1:6" x14ac:dyDescent="0.25">
      <c r="A4" s="2" t="s">
        <v>29</v>
      </c>
      <c r="B4" s="2">
        <v>3</v>
      </c>
      <c r="C4" s="162">
        <v>45</v>
      </c>
      <c r="D4" s="4">
        <f t="shared" si="0"/>
        <v>135</v>
      </c>
      <c r="F4" s="201"/>
    </row>
    <row r="5" spans="1:6" x14ac:dyDescent="0.25">
      <c r="A5" s="2" t="s">
        <v>35</v>
      </c>
      <c r="B5" s="2">
        <v>3</v>
      </c>
      <c r="C5" s="162">
        <v>45</v>
      </c>
      <c r="D5" s="4">
        <f t="shared" si="0"/>
        <v>135</v>
      </c>
    </row>
    <row r="6" spans="1:6" x14ac:dyDescent="0.25">
      <c r="A6" s="2" t="s">
        <v>120</v>
      </c>
      <c r="B6" s="2">
        <v>4.5</v>
      </c>
      <c r="C6" s="162">
        <v>45</v>
      </c>
      <c r="D6" s="4">
        <f t="shared" si="0"/>
        <v>202.5</v>
      </c>
    </row>
    <row r="7" spans="1:6" x14ac:dyDescent="0.25">
      <c r="A7" s="15" t="s">
        <v>44</v>
      </c>
      <c r="B7" s="2">
        <v>14</v>
      </c>
      <c r="C7" s="162">
        <v>45</v>
      </c>
      <c r="D7" s="4">
        <f t="shared" si="0"/>
        <v>630</v>
      </c>
    </row>
    <row r="8" spans="1:6" x14ac:dyDescent="0.25">
      <c r="A8" s="15" t="s">
        <v>102</v>
      </c>
      <c r="B8" s="95">
        <f>(B5+B4+B3+B6+B7)*7/100</f>
        <v>2.2749999999999999</v>
      </c>
      <c r="C8" s="162">
        <v>45</v>
      </c>
      <c r="D8" s="4">
        <f>B8*C8</f>
        <v>102.375</v>
      </c>
    </row>
    <row r="9" spans="1:6" x14ac:dyDescent="0.25">
      <c r="A9" s="2" t="s">
        <v>3</v>
      </c>
      <c r="B9" s="2"/>
      <c r="C9" s="2"/>
      <c r="D9" s="7">
        <f>SUM(D3:D8)</f>
        <v>1564.875</v>
      </c>
    </row>
    <row r="11" spans="1:6" x14ac:dyDescent="0.25">
      <c r="A11" s="202" t="s">
        <v>149</v>
      </c>
      <c r="B11" s="202"/>
      <c r="C11" s="202"/>
      <c r="D11" s="202"/>
    </row>
    <row r="12" spans="1:6" x14ac:dyDescent="0.25">
      <c r="A12" s="16" t="s">
        <v>154</v>
      </c>
      <c r="B12" s="16" t="s">
        <v>19</v>
      </c>
      <c r="C12" s="16" t="s">
        <v>17</v>
      </c>
      <c r="D12" s="17" t="s">
        <v>20</v>
      </c>
    </row>
    <row r="13" spans="1:6" x14ac:dyDescent="0.25">
      <c r="A13" s="2" t="s">
        <v>96</v>
      </c>
      <c r="B13" s="14">
        <f>D9*10/100</f>
        <v>156.48750000000001</v>
      </c>
      <c r="C13" s="2">
        <v>1</v>
      </c>
      <c r="D13" s="25">
        <f>B13</f>
        <v>156.48750000000001</v>
      </c>
    </row>
    <row r="14" spans="1:6" x14ac:dyDescent="0.25">
      <c r="A14" s="6" t="s">
        <v>3</v>
      </c>
      <c r="B14" s="26"/>
      <c r="C14" s="10"/>
      <c r="D14" s="12">
        <f>D13</f>
        <v>156.48750000000001</v>
      </c>
    </row>
    <row r="16" spans="1:6" x14ac:dyDescent="0.25">
      <c r="A16" s="8" t="s">
        <v>36</v>
      </c>
      <c r="B16" s="22">
        <f>D9+D14</f>
        <v>1721.3625</v>
      </c>
    </row>
  </sheetData>
  <sheetProtection sheet="1" objects="1" scenarios="1" selectLockedCells="1"/>
  <mergeCells count="3">
    <mergeCell ref="A1:D1"/>
    <mergeCell ref="A11:D11"/>
    <mergeCell ref="F2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224A-9813-42FB-8F1F-25F7EA63B4E2}">
  <dimension ref="A1:F56"/>
  <sheetViews>
    <sheetView zoomScale="91" zoomScaleNormal="110" workbookViewId="0">
      <selection activeCell="A22" sqref="A22"/>
    </sheetView>
  </sheetViews>
  <sheetFormatPr baseColWidth="10" defaultRowHeight="15" x14ac:dyDescent="0.25"/>
  <cols>
    <col min="1" max="1" width="96.140625" style="27" customWidth="1"/>
    <col min="2" max="2" width="31" style="96" customWidth="1"/>
    <col min="3" max="3" width="24.85546875" style="149" customWidth="1"/>
    <col min="4" max="4" width="28.5703125" style="57" customWidth="1"/>
    <col min="5" max="5" width="9.85546875" style="27" customWidth="1"/>
    <col min="6" max="6" width="62.28515625" style="27" customWidth="1"/>
    <col min="7" max="16384" width="11.42578125" style="27"/>
  </cols>
  <sheetData>
    <row r="1" spans="1:6" x14ac:dyDescent="0.25">
      <c r="A1" s="200" t="s">
        <v>22</v>
      </c>
      <c r="B1" s="200"/>
      <c r="C1" s="200"/>
      <c r="D1" s="200"/>
      <c r="F1" s="85" t="s">
        <v>42</v>
      </c>
    </row>
    <row r="2" spans="1:6" ht="15" customHeight="1" x14ac:dyDescent="0.25">
      <c r="A2" s="28" t="s">
        <v>117</v>
      </c>
      <c r="B2" s="96" t="s">
        <v>1</v>
      </c>
      <c r="C2" s="149" t="s">
        <v>2</v>
      </c>
      <c r="D2" s="87" t="s">
        <v>20</v>
      </c>
      <c r="F2" s="201" t="s">
        <v>159</v>
      </c>
    </row>
    <row r="3" spans="1:6" x14ac:dyDescent="0.25">
      <c r="A3" s="28"/>
      <c r="F3" s="201"/>
    </row>
    <row r="4" spans="1:6" ht="30" x14ac:dyDescent="0.25">
      <c r="A4" s="46" t="s">
        <v>131</v>
      </c>
      <c r="B4" s="97"/>
      <c r="C4" s="142"/>
      <c r="D4" s="58"/>
      <c r="F4" s="201"/>
    </row>
    <row r="5" spans="1:6" x14ac:dyDescent="0.25">
      <c r="A5" s="47" t="s">
        <v>66</v>
      </c>
      <c r="B5" s="48">
        <v>3</v>
      </c>
      <c r="C5" s="143">
        <v>45</v>
      </c>
      <c r="D5" s="59">
        <f>Tableau2[[#This Row],[HEURES]]*Tableau2[[#This Row],[COUTS HORAIRE PACA]]</f>
        <v>135</v>
      </c>
      <c r="F5" s="201"/>
    </row>
    <row r="6" spans="1:6" x14ac:dyDescent="0.25">
      <c r="A6" s="47" t="s">
        <v>73</v>
      </c>
      <c r="B6" s="48">
        <v>1</v>
      </c>
      <c r="C6" s="143">
        <v>45</v>
      </c>
      <c r="D6" s="59">
        <f>Tableau2[[#This Row],[HEURES]]*Tableau2[[#This Row],[COUTS HORAIRE PACA]]</f>
        <v>45</v>
      </c>
      <c r="F6" s="201"/>
    </row>
    <row r="7" spans="1:6" x14ac:dyDescent="0.25">
      <c r="A7" s="47" t="s">
        <v>121</v>
      </c>
      <c r="B7" s="48">
        <v>1</v>
      </c>
      <c r="C7" s="143">
        <v>45</v>
      </c>
      <c r="D7" s="59">
        <f>Tableau2[[#This Row],[HEURES]]*Tableau2[[#This Row],[COUTS HORAIRE PACA]]</f>
        <v>45</v>
      </c>
      <c r="F7" s="201"/>
    </row>
    <row r="8" spans="1:6" x14ac:dyDescent="0.25">
      <c r="A8" s="47" t="s">
        <v>10</v>
      </c>
      <c r="B8" s="48">
        <v>1</v>
      </c>
      <c r="C8" s="143">
        <v>45</v>
      </c>
      <c r="D8" s="59">
        <f>Tableau2[[#This Row],[HEURES]]*Tableau2[[#This Row],[COUTS HORAIRE PACA]]</f>
        <v>45</v>
      </c>
      <c r="F8" s="201"/>
    </row>
    <row r="9" spans="1:6" x14ac:dyDescent="0.25">
      <c r="A9" s="47" t="s">
        <v>122</v>
      </c>
      <c r="B9" s="48">
        <v>4</v>
      </c>
      <c r="C9" s="143">
        <v>45</v>
      </c>
      <c r="D9" s="59">
        <f>Tableau2[[#This Row],[HEURES]]*Tableau2[[#This Row],[COUTS HORAIRE PACA]]</f>
        <v>180</v>
      </c>
      <c r="F9" s="201"/>
    </row>
    <row r="10" spans="1:6" x14ac:dyDescent="0.25">
      <c r="A10" s="47" t="s">
        <v>74</v>
      </c>
      <c r="B10" s="48">
        <v>1</v>
      </c>
      <c r="C10" s="143">
        <v>45</v>
      </c>
      <c r="D10" s="59">
        <f>Tableau2[[#This Row],[HEURES]]*Tableau2[[#This Row],[COUTS HORAIRE PACA]]</f>
        <v>45</v>
      </c>
      <c r="F10" s="201"/>
    </row>
    <row r="11" spans="1:6" x14ac:dyDescent="0.25">
      <c r="A11" s="49" t="s">
        <v>13</v>
      </c>
      <c r="B11" s="50">
        <f>SUM(B5:B10)</f>
        <v>11</v>
      </c>
      <c r="C11" s="144"/>
      <c r="D11" s="60">
        <f>SUM(D5:D10)</f>
        <v>495</v>
      </c>
    </row>
    <row r="12" spans="1:6" x14ac:dyDescent="0.25">
      <c r="A12" s="29"/>
      <c r="B12" s="98"/>
      <c r="C12" s="145"/>
      <c r="D12" s="61"/>
    </row>
    <row r="13" spans="1:6" x14ac:dyDescent="0.25">
      <c r="A13" s="45" t="s">
        <v>46</v>
      </c>
      <c r="B13" s="99"/>
      <c r="C13" s="154"/>
      <c r="D13" s="62"/>
    </row>
    <row r="14" spans="1:6" x14ac:dyDescent="0.25">
      <c r="A14" s="51" t="s">
        <v>11</v>
      </c>
      <c r="B14" s="93">
        <f>SUM(B15:B17)</f>
        <v>7</v>
      </c>
      <c r="C14" s="146">
        <v>45</v>
      </c>
      <c r="D14" s="63">
        <f>Tableau2[[#This Row],[HEURES]]*Tableau2[[#This Row],[COUTS HORAIRE PACA]]</f>
        <v>315</v>
      </c>
    </row>
    <row r="15" spans="1:6" x14ac:dyDescent="0.25">
      <c r="A15" s="47" t="s">
        <v>12</v>
      </c>
      <c r="B15" s="52">
        <v>1</v>
      </c>
      <c r="C15" s="143">
        <v>45</v>
      </c>
      <c r="D15" s="59">
        <f>Tableau2[[#This Row],[HEURES]]*Tableau2[[#This Row],[COUTS HORAIRE PACA]]</f>
        <v>45</v>
      </c>
    </row>
    <row r="16" spans="1:6" x14ac:dyDescent="0.25">
      <c r="A16" s="47" t="s">
        <v>123</v>
      </c>
      <c r="B16" s="48">
        <v>2</v>
      </c>
      <c r="C16" s="143">
        <v>45</v>
      </c>
      <c r="D16" s="59">
        <f>Tableau2[[#This Row],[HEURES]]*Tableau2[[#This Row],[COUTS HORAIRE PACA]]</f>
        <v>90</v>
      </c>
    </row>
    <row r="17" spans="1:4" x14ac:dyDescent="0.25">
      <c r="A17" s="47" t="s">
        <v>124</v>
      </c>
      <c r="B17" s="48">
        <v>4</v>
      </c>
      <c r="C17" s="143">
        <v>45</v>
      </c>
      <c r="D17" s="59">
        <f>Tableau2[[#This Row],[HEURES]]*Tableau2[[#This Row],[COUTS HORAIRE PACA]]</f>
        <v>180</v>
      </c>
    </row>
    <row r="18" spans="1:4" x14ac:dyDescent="0.25">
      <c r="A18" s="44"/>
      <c r="B18" s="100"/>
      <c r="C18" s="147"/>
      <c r="D18" s="64"/>
    </row>
    <row r="19" spans="1:4" x14ac:dyDescent="0.25">
      <c r="A19" s="53" t="s">
        <v>146</v>
      </c>
      <c r="B19" s="93">
        <f>SUM(B20:B22)</f>
        <v>40</v>
      </c>
      <c r="C19" s="146">
        <v>45</v>
      </c>
      <c r="D19" s="63">
        <f>Tableau2[[#This Row],[HEURES]]*Tableau2[[#This Row],[COUTS HORAIRE PACA]]</f>
        <v>1800</v>
      </c>
    </row>
    <row r="20" spans="1:4" x14ac:dyDescent="0.25">
      <c r="A20" s="54" t="s">
        <v>125</v>
      </c>
      <c r="B20" s="48">
        <v>4</v>
      </c>
      <c r="C20" s="143">
        <v>45</v>
      </c>
      <c r="D20" s="59">
        <f>Tableau2[[#This Row],[HEURES]]*Tableau2[[#This Row],[COUTS HORAIRE PACA]]</f>
        <v>180</v>
      </c>
    </row>
    <row r="21" spans="1:4" x14ac:dyDescent="0.25">
      <c r="A21" s="54" t="s">
        <v>127</v>
      </c>
      <c r="B21" s="48">
        <f>4*5</f>
        <v>20</v>
      </c>
      <c r="C21" s="143">
        <v>45</v>
      </c>
      <c r="D21" s="59">
        <f>Tableau2[[#This Row],[HEURES]]*Tableau2[[#This Row],[COUTS HORAIRE PACA]]</f>
        <v>900</v>
      </c>
    </row>
    <row r="22" spans="1:4" x14ac:dyDescent="0.25">
      <c r="A22" s="181" t="s">
        <v>126</v>
      </c>
      <c r="B22" s="158">
        <f>4*4</f>
        <v>16</v>
      </c>
      <c r="C22" s="143">
        <v>45</v>
      </c>
      <c r="D22" s="59">
        <f>Tableau2[[#This Row],[HEURES]]*Tableau2[[#This Row],[COUTS HORAIRE PACA]]</f>
        <v>720</v>
      </c>
    </row>
    <row r="23" spans="1:4" x14ac:dyDescent="0.25">
      <c r="B23" s="27"/>
      <c r="D23" s="27"/>
    </row>
    <row r="24" spans="1:4" x14ac:dyDescent="0.25">
      <c r="A24" s="55" t="s">
        <v>13</v>
      </c>
      <c r="B24" s="94">
        <f>B14+B19</f>
        <v>47</v>
      </c>
      <c r="C24" s="148"/>
      <c r="D24" s="65">
        <f>D14+D19</f>
        <v>2115</v>
      </c>
    </row>
    <row r="25" spans="1:4" x14ac:dyDescent="0.25">
      <c r="A25" s="30"/>
      <c r="B25" s="98"/>
      <c r="D25" s="66"/>
    </row>
    <row r="26" spans="1:4" x14ac:dyDescent="0.25">
      <c r="A26" s="43" t="s">
        <v>47</v>
      </c>
      <c r="B26" s="101"/>
      <c r="C26" s="150"/>
      <c r="D26" s="67"/>
    </row>
    <row r="27" spans="1:4" x14ac:dyDescent="0.25">
      <c r="A27" s="51" t="s">
        <v>11</v>
      </c>
      <c r="B27" s="140">
        <f>SUM(B28:B29)</f>
        <v>2</v>
      </c>
      <c r="C27" s="146">
        <v>45</v>
      </c>
      <c r="D27" s="63">
        <f>Tableau2[[#This Row],[HEURES]]*Tableau2[[#This Row],[COUTS HORAIRE PACA]]</f>
        <v>90</v>
      </c>
    </row>
    <row r="28" spans="1:4" x14ac:dyDescent="0.25">
      <c r="A28" s="47" t="s">
        <v>40</v>
      </c>
      <c r="B28" s="52">
        <v>1</v>
      </c>
      <c r="C28" s="146">
        <v>45</v>
      </c>
      <c r="D28" s="59">
        <f>Tableau2[[#This Row],[HEURES]]*Tableau2[[#This Row],[COUTS HORAIRE PACA]]</f>
        <v>45</v>
      </c>
    </row>
    <row r="29" spans="1:4" x14ac:dyDescent="0.25">
      <c r="A29" s="47" t="s">
        <v>43</v>
      </c>
      <c r="B29" s="52">
        <v>1</v>
      </c>
      <c r="C29" s="146">
        <v>45</v>
      </c>
      <c r="D29" s="59">
        <f>Tableau2[[#This Row],[HEURES]]*Tableau2[[#This Row],[COUTS HORAIRE PACA]]</f>
        <v>45</v>
      </c>
    </row>
    <row r="30" spans="1:4" x14ac:dyDescent="0.25">
      <c r="A30" s="44"/>
      <c r="B30" s="100"/>
      <c r="C30" s="151"/>
      <c r="D30" s="64"/>
    </row>
    <row r="31" spans="1:4" x14ac:dyDescent="0.25">
      <c r="A31" s="56" t="s">
        <v>148</v>
      </c>
      <c r="B31" s="93">
        <f>SUM(B32:B34)</f>
        <v>9.5</v>
      </c>
      <c r="C31" s="146">
        <v>45</v>
      </c>
      <c r="D31" s="63">
        <f>Tableau2[[#This Row],[HEURES]]*Tableau2[[#This Row],[COUTS HORAIRE PACA]]</f>
        <v>427.5</v>
      </c>
    </row>
    <row r="32" spans="1:4" x14ac:dyDescent="0.25">
      <c r="A32" s="54" t="s">
        <v>38</v>
      </c>
      <c r="B32" s="92">
        <v>3</v>
      </c>
      <c r="C32" s="146">
        <v>45</v>
      </c>
      <c r="D32" s="59">
        <f>Tableau2[[#This Row],[HEURES]]*Tableau2[[#This Row],[COUTS HORAIRE PACA]]</f>
        <v>135</v>
      </c>
    </row>
    <row r="33" spans="1:4" x14ac:dyDescent="0.25">
      <c r="A33" s="54" t="s">
        <v>39</v>
      </c>
      <c r="B33" s="92">
        <v>2.5</v>
      </c>
      <c r="C33" s="146">
        <v>45</v>
      </c>
      <c r="D33" s="59">
        <f>Tableau2[[#This Row],[HEURES]]*Tableau2[[#This Row],[COUTS HORAIRE PACA]]</f>
        <v>112.5</v>
      </c>
    </row>
    <row r="34" spans="1:4" x14ac:dyDescent="0.25">
      <c r="A34" s="181" t="s">
        <v>147</v>
      </c>
      <c r="B34" s="159">
        <v>4</v>
      </c>
      <c r="C34" s="146">
        <v>45</v>
      </c>
      <c r="D34" s="59">
        <f>Tableau2[[#This Row],[HEURES]]*Tableau2[[#This Row],[COUTS HORAIRE PACA]]</f>
        <v>180</v>
      </c>
    </row>
    <row r="35" spans="1:4" x14ac:dyDescent="0.25">
      <c r="B35" s="27"/>
      <c r="D35" s="27"/>
    </row>
    <row r="36" spans="1:4" x14ac:dyDescent="0.25">
      <c r="A36" s="55" t="s">
        <v>13</v>
      </c>
      <c r="B36" s="94">
        <f>SUM(B31+B27)</f>
        <v>11.5</v>
      </c>
      <c r="C36" s="148"/>
      <c r="D36" s="68">
        <f>D27+D31</f>
        <v>517.5</v>
      </c>
    </row>
    <row r="37" spans="1:4" x14ac:dyDescent="0.25">
      <c r="B37" s="98"/>
      <c r="D37" s="66"/>
    </row>
    <row r="38" spans="1:4" x14ac:dyDescent="0.25">
      <c r="A38" s="45" t="s">
        <v>128</v>
      </c>
      <c r="B38" s="102"/>
      <c r="C38" s="125"/>
      <c r="D38" s="69"/>
    </row>
    <row r="39" spans="1:4" x14ac:dyDescent="0.25">
      <c r="A39" s="31" t="s">
        <v>15</v>
      </c>
      <c r="B39" s="110">
        <f>B11</f>
        <v>11</v>
      </c>
      <c r="C39" s="152">
        <v>45</v>
      </c>
      <c r="D39" s="70">
        <f>Tableau2[[#This Row],[HEURES]]*Tableau2[[#This Row],[COUTS HORAIRE PACA]]</f>
        <v>495</v>
      </c>
    </row>
    <row r="40" spans="1:4" x14ac:dyDescent="0.25">
      <c r="A40" s="31" t="s">
        <v>75</v>
      </c>
      <c r="B40" s="110">
        <f>B24</f>
        <v>47</v>
      </c>
      <c r="C40" s="152">
        <v>45</v>
      </c>
      <c r="D40" s="70">
        <f>Tableau2[[#This Row],[HEURES]]*Tableau2[[#This Row],[COUTS HORAIRE PACA]]</f>
        <v>2115</v>
      </c>
    </row>
    <row r="41" spans="1:4" x14ac:dyDescent="0.25">
      <c r="A41" s="31" t="s">
        <v>76</v>
      </c>
      <c r="B41" s="103">
        <f>B36</f>
        <v>11.5</v>
      </c>
      <c r="C41" s="152">
        <v>45</v>
      </c>
      <c r="D41" s="70">
        <f>Tableau2[[#This Row],[HEURES]]*Tableau2[[#This Row],[COUTS HORAIRE PACA]]</f>
        <v>517.5</v>
      </c>
    </row>
    <row r="42" spans="1:4" x14ac:dyDescent="0.25">
      <c r="A42" s="15" t="s">
        <v>102</v>
      </c>
      <c r="B42" s="103">
        <f>(B41+B40+B39)*7/100</f>
        <v>4.8650000000000002</v>
      </c>
      <c r="C42" s="152">
        <v>45</v>
      </c>
      <c r="D42" s="70">
        <f>Tableau2[[#This Row],[HEURES]]*Tableau2[[#This Row],[COUTS HORAIRE PACA]]</f>
        <v>218.92500000000001</v>
      </c>
    </row>
    <row r="43" spans="1:4" x14ac:dyDescent="0.25">
      <c r="A43" s="55" t="s">
        <v>13</v>
      </c>
      <c r="B43" s="103"/>
      <c r="C43" s="11"/>
      <c r="D43" s="71">
        <f>D42+D41+D40+D39</f>
        <v>3346.4250000000002</v>
      </c>
    </row>
    <row r="44" spans="1:4" x14ac:dyDescent="0.25">
      <c r="C44" s="153"/>
      <c r="D44" s="72"/>
    </row>
    <row r="45" spans="1:4" x14ac:dyDescent="0.25">
      <c r="A45" s="202" t="s">
        <v>97</v>
      </c>
      <c r="B45" s="202"/>
      <c r="C45" s="202"/>
      <c r="D45" s="202"/>
    </row>
    <row r="46" spans="1:4" x14ac:dyDescent="0.25">
      <c r="A46" s="16" t="s">
        <v>154</v>
      </c>
      <c r="B46" s="104" t="s">
        <v>19</v>
      </c>
      <c r="C46" s="16" t="s">
        <v>17</v>
      </c>
      <c r="D46" s="180" t="s">
        <v>20</v>
      </c>
    </row>
    <row r="47" spans="1:4" x14ac:dyDescent="0.25">
      <c r="A47" s="31" t="s">
        <v>96</v>
      </c>
      <c r="B47" s="105">
        <f>D43*10/100</f>
        <v>334.64249999999998</v>
      </c>
      <c r="C47" s="148">
        <v>1</v>
      </c>
      <c r="D47" s="73">
        <f>B47</f>
        <v>334.64249999999998</v>
      </c>
    </row>
    <row r="48" spans="1:4" x14ac:dyDescent="0.25">
      <c r="A48" s="31" t="s">
        <v>34</v>
      </c>
      <c r="B48" s="109">
        <v>15</v>
      </c>
      <c r="C48" s="148">
        <v>1</v>
      </c>
      <c r="D48" s="73">
        <f>B48</f>
        <v>15</v>
      </c>
    </row>
    <row r="49" spans="1:4" x14ac:dyDescent="0.25">
      <c r="A49" s="182" t="s">
        <v>80</v>
      </c>
      <c r="B49" s="160">
        <v>200</v>
      </c>
      <c r="C49" s="155">
        <v>2</v>
      </c>
      <c r="D49" s="73">
        <f>B49*C49</f>
        <v>400</v>
      </c>
    </row>
    <row r="50" spans="1:4" x14ac:dyDescent="0.25">
      <c r="A50" s="83" t="s">
        <v>70</v>
      </c>
      <c r="B50" s="106">
        <v>20</v>
      </c>
      <c r="C50" s="155">
        <v>4</v>
      </c>
      <c r="D50" s="73">
        <f>B50*C50</f>
        <v>80</v>
      </c>
    </row>
    <row r="51" spans="1:4" x14ac:dyDescent="0.25">
      <c r="A51" s="6" t="s">
        <v>3</v>
      </c>
      <c r="B51" s="107"/>
      <c r="C51" s="148"/>
      <c r="D51" s="74">
        <f>D47+D49+D50+D48</f>
        <v>829.64249999999993</v>
      </c>
    </row>
    <row r="52" spans="1:4" x14ac:dyDescent="0.25">
      <c r="A52" s="30"/>
      <c r="B52" s="108"/>
    </row>
    <row r="53" spans="1:4" x14ac:dyDescent="0.25">
      <c r="A53" s="30"/>
      <c r="B53" s="108"/>
    </row>
    <row r="54" spans="1:4" x14ac:dyDescent="0.25">
      <c r="A54" s="8" t="s">
        <v>37</v>
      </c>
      <c r="B54" s="36">
        <f>D43+D51</f>
        <v>4176.0675000000001</v>
      </c>
    </row>
    <row r="55" spans="1:4" x14ac:dyDescent="0.25">
      <c r="A55" s="30"/>
      <c r="B55" s="108"/>
    </row>
    <row r="56" spans="1:4" x14ac:dyDescent="0.25">
      <c r="A56" s="30"/>
      <c r="B56" s="108"/>
    </row>
  </sheetData>
  <sheetProtection sheet="1" objects="1" scenarios="1" selectLockedCells="1"/>
  <mergeCells count="3">
    <mergeCell ref="A1:D1"/>
    <mergeCell ref="A45:D45"/>
    <mergeCell ref="F2:F10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84AB1-42DC-4E42-84E5-34FCBFF966D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BAC04-0067-476F-8EAE-6C47DFAEB346}">
  <dimension ref="B1:G14"/>
  <sheetViews>
    <sheetView zoomScale="87" workbookViewId="0">
      <selection sqref="A1:XFD1048576"/>
    </sheetView>
  </sheetViews>
  <sheetFormatPr baseColWidth="10" defaultRowHeight="15" x14ac:dyDescent="0.25"/>
  <cols>
    <col min="2" max="2" width="60.42578125" customWidth="1"/>
    <col min="3" max="3" width="20.5703125" customWidth="1"/>
    <col min="4" max="4" width="17" customWidth="1"/>
    <col min="5" max="5" width="18.85546875" style="5" customWidth="1"/>
    <col min="7" max="7" width="33.85546875" customWidth="1"/>
    <col min="11" max="11" width="22.28515625" customWidth="1"/>
  </cols>
  <sheetData>
    <row r="1" spans="2:7" x14ac:dyDescent="0.25">
      <c r="B1" s="200" t="s">
        <v>156</v>
      </c>
      <c r="C1" s="200"/>
      <c r="D1" s="200"/>
      <c r="E1" s="200"/>
      <c r="G1" s="85" t="s">
        <v>42</v>
      </c>
    </row>
    <row r="2" spans="2:7" x14ac:dyDescent="0.25">
      <c r="B2" s="32" t="s">
        <v>18</v>
      </c>
      <c r="C2" s="32" t="s">
        <v>19</v>
      </c>
      <c r="D2" s="32" t="s">
        <v>17</v>
      </c>
      <c r="E2" s="33" t="s">
        <v>20</v>
      </c>
      <c r="G2" s="126" t="s">
        <v>132</v>
      </c>
    </row>
    <row r="3" spans="2:7" x14ac:dyDescent="0.25">
      <c r="B3" s="2" t="s">
        <v>4</v>
      </c>
      <c r="C3" s="2">
        <v>90</v>
      </c>
      <c r="D3" s="2">
        <v>2</v>
      </c>
      <c r="E3" s="4">
        <f>C3*D3</f>
        <v>180</v>
      </c>
    </row>
    <row r="4" spans="2:7" x14ac:dyDescent="0.25">
      <c r="B4" s="2" t="s">
        <v>5</v>
      </c>
      <c r="C4" s="2">
        <v>350</v>
      </c>
      <c r="D4" s="2">
        <v>2</v>
      </c>
      <c r="E4" s="4">
        <f>C4*D4</f>
        <v>700</v>
      </c>
    </row>
    <row r="5" spans="2:7" x14ac:dyDescent="0.25">
      <c r="B5" s="2" t="s">
        <v>6</v>
      </c>
      <c r="C5" s="2">
        <v>3</v>
      </c>
      <c r="D5" s="2">
        <v>25</v>
      </c>
      <c r="E5" s="4">
        <v>75</v>
      </c>
    </row>
    <row r="6" spans="2:7" x14ac:dyDescent="0.25">
      <c r="B6" s="2" t="s">
        <v>9</v>
      </c>
      <c r="C6" s="2">
        <v>90</v>
      </c>
      <c r="D6" s="2">
        <v>1</v>
      </c>
      <c r="E6" s="4">
        <f>C6*D6</f>
        <v>90</v>
      </c>
    </row>
    <row r="7" spans="2:7" x14ac:dyDescent="0.25">
      <c r="B7" s="3" t="s">
        <v>3</v>
      </c>
      <c r="C7" s="2"/>
      <c r="D7" s="2"/>
      <c r="E7" s="7">
        <f>SUM(E3:E6)</f>
        <v>1045</v>
      </c>
    </row>
    <row r="9" spans="2:7" x14ac:dyDescent="0.25">
      <c r="B9" s="200" t="s">
        <v>157</v>
      </c>
      <c r="C9" s="200"/>
      <c r="D9" s="200"/>
      <c r="E9" s="200"/>
    </row>
    <row r="10" spans="2:7" x14ac:dyDescent="0.25">
      <c r="B10" s="32" t="s">
        <v>18</v>
      </c>
      <c r="C10" s="32" t="s">
        <v>19</v>
      </c>
      <c r="D10" s="32" t="s">
        <v>17</v>
      </c>
      <c r="E10" s="33" t="s">
        <v>20</v>
      </c>
    </row>
    <row r="11" spans="2:7" x14ac:dyDescent="0.25">
      <c r="B11" s="2" t="s">
        <v>8</v>
      </c>
      <c r="C11" s="2">
        <v>134</v>
      </c>
      <c r="D11" s="2">
        <v>1</v>
      </c>
      <c r="E11" s="4">
        <f t="shared" ref="E11:E13" si="0">C11*D11</f>
        <v>134</v>
      </c>
    </row>
    <row r="12" spans="2:7" x14ac:dyDescent="0.25">
      <c r="B12" s="2" t="s">
        <v>6</v>
      </c>
      <c r="C12" s="2">
        <v>3</v>
      </c>
      <c r="D12" s="2">
        <v>25</v>
      </c>
      <c r="E12" s="4">
        <f t="shared" si="0"/>
        <v>75</v>
      </c>
    </row>
    <row r="13" spans="2:7" x14ac:dyDescent="0.25">
      <c r="B13" s="2" t="s">
        <v>7</v>
      </c>
      <c r="C13" s="2">
        <v>15</v>
      </c>
      <c r="D13" s="2">
        <v>2</v>
      </c>
      <c r="E13" s="4">
        <f t="shared" si="0"/>
        <v>30</v>
      </c>
    </row>
    <row r="14" spans="2:7" x14ac:dyDescent="0.25">
      <c r="B14" s="3" t="s">
        <v>3</v>
      </c>
      <c r="C14" s="2"/>
      <c r="D14" s="2"/>
      <c r="E14" s="7">
        <f>SUM(E11:E13)</f>
        <v>239</v>
      </c>
    </row>
  </sheetData>
  <sheetProtection sheet="1" objects="1" scenarios="1" selectLockedCells="1"/>
  <mergeCells count="2">
    <mergeCell ref="B1:E1"/>
    <mergeCell ref="B9:E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140AD-34CC-4B2B-8810-63982B6E9CDA}">
  <dimension ref="A1:F31"/>
  <sheetViews>
    <sheetView tabSelected="1" topLeftCell="A19" zoomScale="78" zoomScaleNormal="70" workbookViewId="0">
      <selection activeCell="C31" sqref="C31"/>
    </sheetView>
  </sheetViews>
  <sheetFormatPr baseColWidth="10" defaultRowHeight="15" x14ac:dyDescent="0.25"/>
  <cols>
    <col min="1" max="1" width="76.85546875" customWidth="1"/>
    <col min="2" max="3" width="28.42578125" style="5" customWidth="1"/>
    <col min="4" max="4" width="39.140625" customWidth="1"/>
    <col min="5" max="5" width="26.7109375" customWidth="1"/>
    <col min="6" max="6" width="31" customWidth="1"/>
  </cols>
  <sheetData>
    <row r="1" spans="1:6" ht="36.75" customHeight="1" x14ac:dyDescent="0.25">
      <c r="A1" s="88" t="s">
        <v>41</v>
      </c>
      <c r="B1" s="89"/>
      <c r="C1" s="203" t="s">
        <v>42</v>
      </c>
      <c r="D1" s="203"/>
    </row>
    <row r="2" spans="1:6" ht="109.5" customHeight="1" x14ac:dyDescent="0.25">
      <c r="A2" s="138" t="s">
        <v>109</v>
      </c>
      <c r="C2" s="204" t="s">
        <v>133</v>
      </c>
      <c r="D2" s="205"/>
    </row>
    <row r="3" spans="1:6" ht="30" x14ac:dyDescent="0.25">
      <c r="A3" s="37" t="s">
        <v>110</v>
      </c>
      <c r="C3" s="206"/>
      <c r="D3" s="207"/>
    </row>
    <row r="4" spans="1:6" ht="45" x14ac:dyDescent="0.25">
      <c r="A4" s="37" t="s">
        <v>134</v>
      </c>
      <c r="C4" s="206"/>
      <c r="D4" s="207"/>
    </row>
    <row r="5" spans="1:6" ht="68.25" customHeight="1" x14ac:dyDescent="0.25">
      <c r="A5" s="138" t="s">
        <v>81</v>
      </c>
      <c r="C5" s="208"/>
      <c r="D5" s="209"/>
    </row>
    <row r="6" spans="1:6" ht="27" customHeight="1" x14ac:dyDescent="0.25"/>
    <row r="7" spans="1:6" ht="37.5" customHeight="1" x14ac:dyDescent="0.25">
      <c r="A7" s="23" t="s">
        <v>24</v>
      </c>
      <c r="B7" s="24" t="s">
        <v>100</v>
      </c>
      <c r="C7" s="79" t="s">
        <v>161</v>
      </c>
      <c r="D7" s="23" t="s">
        <v>25</v>
      </c>
      <c r="E7" s="23" t="s">
        <v>101</v>
      </c>
      <c r="F7" s="79" t="s">
        <v>161</v>
      </c>
    </row>
    <row r="8" spans="1:6" s="38" customFormat="1" x14ac:dyDescent="0.25">
      <c r="A8" s="2" t="s">
        <v>129</v>
      </c>
      <c r="B8" s="39">
        <v>1725</v>
      </c>
      <c r="C8" s="116" t="e">
        <f>'Prévisionnel - déploiement'!F50</f>
        <v>#DIV/0!</v>
      </c>
      <c r="D8" s="156">
        <v>4</v>
      </c>
      <c r="E8" s="4">
        <f>B8*D8</f>
        <v>6900</v>
      </c>
      <c r="F8" s="118" t="e">
        <f>C8*D8</f>
        <v>#DIV/0!</v>
      </c>
    </row>
    <row r="9" spans="1:6" x14ac:dyDescent="0.25">
      <c r="A9" s="2" t="s">
        <v>130</v>
      </c>
      <c r="B9" s="4">
        <v>1884</v>
      </c>
      <c r="C9" s="117" t="e">
        <f>'Prévisionnel - déploiement'!F74</f>
        <v>#DIV/0!</v>
      </c>
      <c r="D9" s="156">
        <v>4</v>
      </c>
      <c r="E9" s="4">
        <f>B9*D9</f>
        <v>7536</v>
      </c>
      <c r="F9" s="118" t="e">
        <f>C9*D9</f>
        <v>#DIV/0!</v>
      </c>
    </row>
    <row r="10" spans="1:6" x14ac:dyDescent="0.25">
      <c r="A10" s="2" t="s">
        <v>28</v>
      </c>
      <c r="B10" s="4">
        <v>238</v>
      </c>
      <c r="C10" s="116">
        <f>Supervision!B12</f>
        <v>238.3425</v>
      </c>
      <c r="D10" s="156">
        <v>4</v>
      </c>
      <c r="E10" s="4">
        <f t="shared" ref="E10:E12" si="0">B10*D10</f>
        <v>952</v>
      </c>
      <c r="F10" s="119">
        <f t="shared" ref="F10:F14" si="1">C10*D10</f>
        <v>953.37</v>
      </c>
    </row>
    <row r="11" spans="1:6" x14ac:dyDescent="0.25">
      <c r="A11" s="2" t="s">
        <v>135</v>
      </c>
      <c r="B11" s="4">
        <v>1721</v>
      </c>
      <c r="C11" s="117">
        <f>'Partenariats régionaux'!B16</f>
        <v>1721.3625</v>
      </c>
      <c r="D11" s="40">
        <v>1</v>
      </c>
      <c r="E11" s="4">
        <f>B11*D11</f>
        <v>1721</v>
      </c>
      <c r="F11" s="119">
        <f t="shared" si="1"/>
        <v>1721.3625</v>
      </c>
    </row>
    <row r="12" spans="1:6" x14ac:dyDescent="0.25">
      <c r="A12" s="2" t="s">
        <v>32</v>
      </c>
      <c r="B12" s="4">
        <v>4176</v>
      </c>
      <c r="C12" s="117">
        <f>'Coordo et déploiement'!B54</f>
        <v>4176.0675000000001</v>
      </c>
      <c r="D12" s="156">
        <v>4</v>
      </c>
      <c r="E12" s="4">
        <f t="shared" si="0"/>
        <v>16704</v>
      </c>
      <c r="F12" s="119">
        <f>C12*D12</f>
        <v>16704.27</v>
      </c>
    </row>
    <row r="13" spans="1:6" x14ac:dyDescent="0.25">
      <c r="A13" s="2" t="s">
        <v>78</v>
      </c>
      <c r="B13" s="4">
        <v>1045</v>
      </c>
      <c r="C13" s="117">
        <f>Achat!E7</f>
        <v>1045</v>
      </c>
      <c r="D13" s="111">
        <v>1</v>
      </c>
      <c r="E13" s="14">
        <f>B13*D13</f>
        <v>1045</v>
      </c>
      <c r="F13" s="119">
        <f>C13*D13</f>
        <v>1045</v>
      </c>
    </row>
    <row r="14" spans="1:6" x14ac:dyDescent="0.25">
      <c r="A14" s="2" t="s">
        <v>77</v>
      </c>
      <c r="B14" s="4">
        <v>239</v>
      </c>
      <c r="C14" s="116">
        <f>Achat!E14</f>
        <v>239</v>
      </c>
      <c r="D14" s="40">
        <v>1</v>
      </c>
      <c r="E14" s="14">
        <f>B14*D14</f>
        <v>239</v>
      </c>
      <c r="F14" s="119">
        <f t="shared" si="1"/>
        <v>239</v>
      </c>
    </row>
    <row r="17" spans="1:5" ht="30" x14ac:dyDescent="0.25">
      <c r="D17" s="80" t="s">
        <v>104</v>
      </c>
      <c r="E17" s="14">
        <f>E10+E11+E12+E14</f>
        <v>19616</v>
      </c>
    </row>
    <row r="18" spans="1:5" ht="60" customHeight="1" x14ac:dyDescent="0.25">
      <c r="D18" s="80" t="s">
        <v>103</v>
      </c>
      <c r="E18" s="14">
        <f>F10+F11+F12+F14</f>
        <v>19618.002500000002</v>
      </c>
    </row>
    <row r="19" spans="1:5" x14ac:dyDescent="0.25">
      <c r="D19" s="3" t="s">
        <v>48</v>
      </c>
      <c r="E19" s="2">
        <f>D12</f>
        <v>4</v>
      </c>
    </row>
    <row r="20" spans="1:5" ht="30" x14ac:dyDescent="0.25">
      <c r="D20" s="134" t="s">
        <v>105</v>
      </c>
      <c r="E20" s="90">
        <f>E17/E19</f>
        <v>4904</v>
      </c>
    </row>
    <row r="21" spans="1:5" ht="45" x14ac:dyDescent="0.25">
      <c r="A21" s="211" t="s">
        <v>158</v>
      </c>
      <c r="B21" s="212"/>
      <c r="D21" s="80" t="s">
        <v>106</v>
      </c>
      <c r="E21" s="120">
        <f>E18/E19</f>
        <v>4904.5006250000006</v>
      </c>
    </row>
    <row r="22" spans="1:5" ht="84.75" customHeight="1" x14ac:dyDescent="0.25">
      <c r="A22" s="91" t="s">
        <v>141</v>
      </c>
      <c r="B22" s="183">
        <v>4905</v>
      </c>
      <c r="C22" s="35"/>
      <c r="E22" s="35"/>
    </row>
    <row r="23" spans="1:5" ht="44.25" customHeight="1" x14ac:dyDescent="0.25">
      <c r="A23" s="91" t="s">
        <v>67</v>
      </c>
      <c r="B23" s="183">
        <v>1725</v>
      </c>
    </row>
    <row r="24" spans="1:5" ht="38.25" customHeight="1" x14ac:dyDescent="0.25">
      <c r="A24" s="91" t="s">
        <v>68</v>
      </c>
      <c r="B24" s="183">
        <v>1884</v>
      </c>
    </row>
    <row r="26" spans="1:5" s="86" customFormat="1" ht="44.25" customHeight="1" x14ac:dyDescent="0.25">
      <c r="A26" s="184" t="s">
        <v>26</v>
      </c>
      <c r="B26" s="185" t="s">
        <v>163</v>
      </c>
      <c r="C26" s="185" t="s">
        <v>162</v>
      </c>
    </row>
    <row r="27" spans="1:5" x14ac:dyDescent="0.25">
      <c r="A27" s="2" t="s">
        <v>136</v>
      </c>
      <c r="B27" s="4">
        <f>E9+E8</f>
        <v>14436</v>
      </c>
      <c r="C27" s="4" t="e">
        <f>F8+F9</f>
        <v>#DIV/0!</v>
      </c>
    </row>
    <row r="28" spans="1:5" x14ac:dyDescent="0.25">
      <c r="A28" s="2" t="s">
        <v>79</v>
      </c>
      <c r="B28" s="4">
        <f>E17</f>
        <v>19616</v>
      </c>
      <c r="C28" s="4">
        <f>E18</f>
        <v>19618.002500000002</v>
      </c>
    </row>
    <row r="29" spans="1:5" x14ac:dyDescent="0.25">
      <c r="A29" s="2" t="s">
        <v>57</v>
      </c>
      <c r="B29" s="4">
        <f>E13</f>
        <v>1045</v>
      </c>
      <c r="C29" s="4">
        <f>F13</f>
        <v>1045</v>
      </c>
    </row>
    <row r="30" spans="1:5" x14ac:dyDescent="0.25">
      <c r="A30" s="3" t="s">
        <v>33</v>
      </c>
      <c r="B30" s="7">
        <f>B28+B27+B29</f>
        <v>35097</v>
      </c>
      <c r="C30" s="7" t="e">
        <f>C29+C28+C27</f>
        <v>#DIV/0!</v>
      </c>
    </row>
    <row r="31" spans="1:5" x14ac:dyDescent="0.25">
      <c r="A31" s="210" t="s">
        <v>27</v>
      </c>
      <c r="B31" s="187"/>
      <c r="C31" s="157"/>
    </row>
  </sheetData>
  <sheetProtection sheet="1" objects="1" scenarios="1" selectLockedCells="1"/>
  <mergeCells count="4">
    <mergeCell ref="C1:D1"/>
    <mergeCell ref="C2:D5"/>
    <mergeCell ref="A31:B31"/>
    <mergeCell ref="A21:B2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Prévisionnel - déploiement</vt:lpstr>
      <vt:lpstr>Formation EM</vt:lpstr>
      <vt:lpstr>Formation AST</vt:lpstr>
      <vt:lpstr>Supervision</vt:lpstr>
      <vt:lpstr>Partenariats régionaux</vt:lpstr>
      <vt:lpstr>Coordo et déploiement</vt:lpstr>
      <vt:lpstr>Feuil2</vt:lpstr>
      <vt:lpstr>Achat</vt:lpstr>
      <vt:lpstr>Matrice &amp; demande de sub</vt:lpstr>
      <vt:lpstr>Réduction des ISTS</vt:lpstr>
      <vt:lpstr>Version - 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Nathale HUGONENQ</dc:creator>
  <cp:lastModifiedBy>MONTEIL, Sophie (ARS-PACA/DSPE/DPPS)</cp:lastModifiedBy>
  <dcterms:created xsi:type="dcterms:W3CDTF">2025-06-26T14:27:42Z</dcterms:created>
  <dcterms:modified xsi:type="dcterms:W3CDTF">2025-10-30T16:02:43Z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2025-10-08T14:47:29Z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8881b935-bca9-4d13-b6f5-a77b7b98819d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