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ORGANISATION\DSPE\DPPS\COMMUN\THEMATIQUES\Addictions\01.Binome Aurélie - Sophie  addiction jeune\Réorientation\Réorientation 2026\AAP 2026\Mise en ligne AAP\"/>
    </mc:Choice>
  </mc:AlternateContent>
  <xr:revisionPtr revIDLastSave="0" documentId="13_ncr:1_{CCC4F698-31FA-48E8-BD3F-64A5E02036B2}" xr6:coauthVersionLast="47" xr6:coauthVersionMax="47" xr10:uidLastSave="{00000000-0000-0000-0000-000000000000}"/>
  <bookViews>
    <workbookView xWindow="-120" yWindow="-120" windowWidth="20730" windowHeight="11040" firstSheet="4" activeTab="5" xr2:uid="{E66ED5F8-A868-4184-A1DE-9D40EE11D6EF}"/>
  </bookViews>
  <sheets>
    <sheet name="Prévisionnel de déploiement" sheetId="14" r:id="rId1"/>
    <sheet name="Formation P2P-softpeers" sheetId="4" r:id="rId2"/>
    <sheet name="Partenariats régionaux" sheetId="7" r:id="rId3"/>
    <sheet name="Coordo et Déploiement P2P" sheetId="11" r:id="rId4"/>
    <sheet name="Coordo et Déploiement softpeers" sheetId="12" r:id="rId5"/>
    <sheet name="Matrice &amp; demande de sub" sheetId="6" r:id="rId6"/>
    <sheet name="Réduction des ISTS" sheetId="8" r:id="rId7"/>
    <sheet name="Version AT" sheetId="1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 l="1"/>
  <c r="B16" i="6"/>
  <c r="B28" i="14"/>
  <c r="B6" i="4"/>
  <c r="D20" i="12"/>
  <c r="B19" i="12"/>
  <c r="B25" i="12"/>
  <c r="D19" i="11"/>
  <c r="B18" i="11"/>
  <c r="B64" i="14"/>
  <c r="B63" i="14"/>
  <c r="B62" i="14"/>
  <c r="D6" i="4" l="1"/>
  <c r="B10" i="7"/>
  <c r="D24" i="12"/>
  <c r="D23" i="11"/>
  <c r="E12" i="6"/>
  <c r="F58" i="14" l="1"/>
  <c r="C5" i="6" s="1"/>
  <c r="F5" i="6" s="1"/>
  <c r="C20" i="6" s="1"/>
  <c r="D31" i="14"/>
  <c r="G10" i="14"/>
  <c r="G11" i="14"/>
  <c r="G12" i="14"/>
  <c r="G13" i="14"/>
  <c r="G14" i="14"/>
  <c r="G15" i="14"/>
  <c r="G16" i="14"/>
  <c r="G17" i="14"/>
  <c r="G18" i="14"/>
  <c r="G19" i="14"/>
  <c r="G20" i="14"/>
  <c r="G21" i="14"/>
  <c r="G22" i="14"/>
  <c r="G23" i="14"/>
  <c r="G24" i="14"/>
  <c r="G9" i="14"/>
  <c r="F25" i="14"/>
  <c r="E25" i="14"/>
  <c r="C22" i="6" l="1"/>
  <c r="B22" i="6"/>
  <c r="G25" i="14"/>
  <c r="B3" i="4" l="1"/>
  <c r="D4" i="4"/>
  <c r="D4" i="12"/>
  <c r="D5" i="12"/>
  <c r="D7" i="12"/>
  <c r="D8" i="12"/>
  <c r="D12" i="12"/>
  <c r="D14" i="12"/>
  <c r="D15" i="12"/>
  <c r="D16" i="12"/>
  <c r="D17" i="12"/>
  <c r="D18" i="12"/>
  <c r="B13" i="12"/>
  <c r="D13" i="12" s="1"/>
  <c r="B12" i="12"/>
  <c r="B11" i="12"/>
  <c r="D11" i="12" s="1"/>
  <c r="B10" i="12"/>
  <c r="D10" i="12" s="1"/>
  <c r="B9" i="12"/>
  <c r="D9" i="12" s="1"/>
  <c r="B6" i="12"/>
  <c r="D6" i="12" s="1"/>
  <c r="D4" i="11"/>
  <c r="D5" i="11"/>
  <c r="D7" i="11"/>
  <c r="D8" i="11"/>
  <c r="D14" i="11"/>
  <c r="D15" i="11"/>
  <c r="D16" i="11"/>
  <c r="D17" i="11"/>
  <c r="B13" i="11"/>
  <c r="D13" i="11" s="1"/>
  <c r="B11" i="11"/>
  <c r="D11" i="11" s="1"/>
  <c r="B10" i="11"/>
  <c r="D10" i="11" s="1"/>
  <c r="B6" i="11"/>
  <c r="D6" i="11" s="1"/>
  <c r="B12" i="11"/>
  <c r="D12" i="11" s="1"/>
  <c r="D18" i="11" l="1"/>
  <c r="D19" i="12"/>
  <c r="D6" i="7"/>
  <c r="B9" i="11"/>
  <c r="D9" i="11" s="1"/>
  <c r="D5" i="4"/>
  <c r="D27" i="12" l="1"/>
  <c r="D26" i="12"/>
  <c r="D3" i="12"/>
  <c r="D3" i="11"/>
  <c r="B24" i="11" s="1"/>
  <c r="D9" i="7"/>
  <c r="D25" i="11"/>
  <c r="D26" i="11"/>
  <c r="D25" i="12" l="1"/>
  <c r="D28" i="12" s="1"/>
  <c r="B30" i="12" s="1"/>
  <c r="D7" i="7"/>
  <c r="D8" i="7"/>
  <c r="C8" i="6" l="1"/>
  <c r="F8" i="6" s="1"/>
  <c r="D24" i="11" l="1"/>
  <c r="D27" i="11" s="1"/>
  <c r="B29" i="11" s="1"/>
  <c r="C7" i="6" s="1"/>
  <c r="D10" i="7"/>
  <c r="D5" i="7"/>
  <c r="D3" i="4"/>
  <c r="D7" i="4" s="1"/>
  <c r="B15" i="4" s="1"/>
  <c r="D4" i="7"/>
  <c r="D3" i="7"/>
  <c r="D14" i="4"/>
  <c r="D13" i="4"/>
  <c r="D12" i="4"/>
  <c r="F7" i="6" l="1"/>
  <c r="D11" i="7"/>
  <c r="B15" i="7" l="1"/>
  <c r="D15" i="7" s="1"/>
  <c r="D16" i="7" s="1"/>
  <c r="B18" i="7" s="1"/>
  <c r="C6" i="6" s="1"/>
  <c r="E7" i="6"/>
  <c r="D15" i="4"/>
  <c r="E6" i="6" l="1"/>
  <c r="F6" i="6"/>
  <c r="E11" i="6" s="1"/>
  <c r="C21" i="6" s="1"/>
  <c r="C23" i="6" s="1"/>
  <c r="D16" i="4"/>
  <c r="E8" i="6"/>
  <c r="E10" i="6" l="1"/>
  <c r="B21" i="6" s="1"/>
  <c r="B18" i="4"/>
  <c r="E14" i="6"/>
  <c r="E5" i="6"/>
  <c r="B20" i="6" s="1"/>
  <c r="B23" i="6" l="1"/>
  <c r="E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B28" authorId="0" shapeId="0" xr:uid="{E428EC9B-CA07-49DB-854E-F9EF7E0346CB}">
      <text>
        <r>
          <rPr>
            <sz val="8"/>
            <color indexed="81"/>
            <rFont val="Tahoma"/>
            <family val="2"/>
          </rPr>
          <t xml:space="preserve">Les cases oranges dans les onglets « coordination et déploiement » doivent être ajustées en fonction de cette valeur </t>
        </r>
        <r>
          <rPr>
            <sz val="9"/>
            <color indexed="81"/>
            <rFont val="Tahoma"/>
            <family val="2"/>
          </rPr>
          <t xml:space="preserve">
</t>
        </r>
      </text>
    </comment>
    <comment ref="D31" authorId="0" shapeId="0" xr:uid="{E76328A1-245A-462B-9735-146DAD82ED1A}">
      <text>
        <r>
          <rPr>
            <sz val="9"/>
            <color indexed="81"/>
            <rFont val="Tahoma"/>
            <family val="2"/>
          </rPr>
          <t>Valeur reportée automatiquement dans la matrice</t>
        </r>
      </text>
    </comment>
    <comment ref="F58" authorId="0" shapeId="0" xr:uid="{FF1B901E-3E3D-41A1-B61F-0E0C174E0D63}">
      <text>
        <r>
          <rPr>
            <sz val="9"/>
            <color indexed="81"/>
            <rFont val="Tahoma"/>
            <family val="2"/>
          </rPr>
          <t>Valeur reportée automatiquement dans la matrice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C24" authorId="0" shapeId="0" xr:uid="{F34FA6B3-F0E1-4C6F-B0EA-F112B202FB2B}">
      <text>
        <r>
          <rPr>
            <b/>
            <sz val="9"/>
            <color indexed="81"/>
            <rFont val="Tahoma"/>
            <family val="2"/>
          </rPr>
          <t>Doit être égal ou inférieur au montant de la case C23</t>
        </r>
      </text>
    </comment>
  </commentList>
</comments>
</file>

<file path=xl/sharedStrings.xml><?xml version="1.0" encoding="utf-8"?>
<sst xmlns="http://schemas.openxmlformats.org/spreadsheetml/2006/main" count="197" uniqueCount="128">
  <si>
    <t>HEURES</t>
  </si>
  <si>
    <t>COUTS HORAIRE PACA</t>
  </si>
  <si>
    <t>TOTAL</t>
  </si>
  <si>
    <t>QUANTITE</t>
  </si>
  <si>
    <t xml:space="preserve">PRIX UNITAIRE </t>
  </si>
  <si>
    <t>COUT ARS PACA</t>
  </si>
  <si>
    <t xml:space="preserve">Hebergement </t>
  </si>
  <si>
    <t>Frais de structure : forfait max 10% du temps RH</t>
  </si>
  <si>
    <t>ACTIONS</t>
  </si>
  <si>
    <t xml:space="preserve">QUANTITE </t>
  </si>
  <si>
    <t xml:space="preserve">Partenariat </t>
  </si>
  <si>
    <t xml:space="preserve">Echange avec l'ARS </t>
  </si>
  <si>
    <t>COUT RH  / STRUCTURE DE PREVENTION  (MONTANT MAX SUR FINANCEMENT ARS)</t>
  </si>
  <si>
    <t>Echange avec l'EN - niveau académique</t>
  </si>
  <si>
    <t xml:space="preserve">COUT MAX SUR FINANCEMENT ARS  / STRUCTURE </t>
  </si>
  <si>
    <t xml:space="preserve">NB : Viabilité du modèle économique  </t>
  </si>
  <si>
    <t xml:space="preserve">Guide d'utilisation </t>
  </si>
  <si>
    <t xml:space="preserve">Echange avec le centre ressource </t>
  </si>
  <si>
    <t>COPIL régionaux (lancement en octobre - bilan en juin)</t>
  </si>
  <si>
    <t>COTECH intermédiaires (octobre - février - mai/juin)</t>
  </si>
  <si>
    <t xml:space="preserve">Remplissage des outils de monitoring sur l'intranet d'EPIDAURE (fiche de présence, carnet de route des séances...) et la grille théorique de l'intervention. </t>
  </si>
  <si>
    <t xml:space="preserve">Préparation des 6 séances et achat pour la conception des outils </t>
  </si>
  <si>
    <t>Rédaction du bilan d’évaluation de satisfaction des pairs éducateurs et pairs receveurs, à transmettre à
Epidaure</t>
  </si>
  <si>
    <t xml:space="preserve">Achat conception outil </t>
  </si>
  <si>
    <t xml:space="preserve">Impression </t>
  </si>
  <si>
    <t>Déploiement P2P</t>
  </si>
  <si>
    <t>Déploiement softpeers</t>
  </si>
  <si>
    <t>Valorisation du programme auprès des pairs éducateurs (transmettre les attestations d’engagement citoyen)</t>
  </si>
  <si>
    <t>APPROPRIATION DES PROGRAMMES</t>
  </si>
  <si>
    <t xml:space="preserve">Gestion des financements (demande, signature convention et bilan) </t>
  </si>
  <si>
    <t>Frais de mission (repas midi pris en charge par Epidaure)</t>
  </si>
  <si>
    <t>Accompagnement à la mise en place d’une séance
enseignant.e d’1h à destination des pairs-receveurs (ensemble des lycéens ciblés)</t>
  </si>
  <si>
    <t>Coordination inter structures départementales / régionales</t>
  </si>
  <si>
    <t>Peuvent candidater au programme P2P</t>
  </si>
  <si>
    <t>Peuvent candidater au programme softpeers</t>
  </si>
  <si>
    <t>Animation des séances + installation</t>
  </si>
  <si>
    <t>Temps de déplacement animation des séances (3h A/R)</t>
  </si>
  <si>
    <t>Temps déplacement pour le recrutement des pairs (3h A/R)</t>
  </si>
  <si>
    <t>Temps de déplacement pour la présentation de l'outil (3h A/R)</t>
  </si>
  <si>
    <t>Temps de déplacement pour la valorisation de l'outil auprès des pairs éducateurs (3h A/R)</t>
  </si>
  <si>
    <t xml:space="preserve">FORMATION </t>
  </si>
  <si>
    <t>NOMBRE DE CYCLES</t>
  </si>
  <si>
    <t>Montant demandé par l'opérateur</t>
  </si>
  <si>
    <t>Déplacement formation (A/R : 6h)</t>
  </si>
  <si>
    <t>Ville</t>
  </si>
  <si>
    <t>Nom de l'établissement scolaire</t>
  </si>
  <si>
    <t xml:space="preserve">Adresse </t>
  </si>
  <si>
    <t>Distance en KM (A/R) entre le lieu de déploiement et la structure de prévention</t>
  </si>
  <si>
    <t>Temps de déplacement en heure (A/R) entre le lieu de déploiement et la structure de prévention</t>
  </si>
  <si>
    <t xml:space="preserve">Quantité </t>
  </si>
  <si>
    <t xml:space="preserve">Valeur unitaire </t>
  </si>
  <si>
    <t>total</t>
  </si>
  <si>
    <t>Temps moyen de déplacement (A/R) entre la structure de prévention et les établissements scolaires</t>
  </si>
  <si>
    <t xml:space="preserve">Nombre de cycles P2P </t>
  </si>
  <si>
    <t>Nombre de cycles softpeers</t>
  </si>
  <si>
    <t>Total de cycles</t>
  </si>
  <si>
    <t xml:space="preserve">Nom et prénom de la personne formée </t>
  </si>
  <si>
    <t xml:space="preserve">Dates de formation </t>
  </si>
  <si>
    <t>NOMBRE TOTAL DE PERSONNES FORMEES EN 2025</t>
  </si>
  <si>
    <t>Nom et prénom de la personne formée / à former</t>
  </si>
  <si>
    <t>Dates de formation (réalisées ou prévisionnelles)</t>
  </si>
  <si>
    <t>Distance entre le lieu de formation et la structure de prévention (réalisée ou prévisionnelle)</t>
  </si>
  <si>
    <t>NOMBRE TOTAL DE PERSONNES FORMEES / A FORMER EN 2026</t>
  </si>
  <si>
    <t>COUT MOYEN DE FORMATION</t>
  </si>
  <si>
    <t>COUT UNITAIRE  MAX ARS</t>
  </si>
  <si>
    <t xml:space="preserve">COUT MAX TOTAL ARS </t>
  </si>
  <si>
    <t>TOTAL MAX modèle économique mis à jour hors formation et repas</t>
  </si>
  <si>
    <t>COUT MOYEN  modèle économique mis à jour hors formation et repas</t>
  </si>
  <si>
    <t xml:space="preserve">Montant max formation </t>
  </si>
  <si>
    <t xml:space="preserve">Montant max déploiement du programme P2P - Softpeers (hors formation) </t>
  </si>
  <si>
    <t>Montant max frais de mission - repas midi</t>
  </si>
  <si>
    <t>Vous devez compléter les cases vertes en fonction du dimensionnement du déploiement prévu, en cohérence avec les informations renseignées dans l’onglet "Prévisionnel – Déploiement".
En case D5, veuillez indiquer uniquement le nombre de personnes formées ou à former au titre de la subvention 2026. 
Les cases bleues se mettent à jour automatiquement lorsque vous renseignez les éléments demandés dans l’onglet " Prévisionnel – Déploiement" et que vous modifiez les cases oranges dans les différents onglets du modèle économique.</t>
  </si>
  <si>
    <t>Forfait max coordination interne et management : 7% du temps RH</t>
  </si>
  <si>
    <t>COUT MOYEN ARS hors formation et repas</t>
  </si>
  <si>
    <t>Lycées généraux et technologiques respectant l'un des critères suivants :
- IPS inférieur à 115
- situé en QPV, QVA, ZFRR, ZFRR+</t>
  </si>
  <si>
    <t>En seconde intention : les lycées polyvalents respectant l'un des critères suivants :
- IPS inférieur à 115 
- situé en QPV, QVA, ZFRR, ZFRR+</t>
  </si>
  <si>
    <t>Date de mise en ligne sur le site ARS PCA</t>
  </si>
  <si>
    <t xml:space="preserve">Chaque structure doit déployer au minimum 4 cycles de P2P ou softpeers. 
Un cycle est composé de l'ensemble des actions et sous actions listées dans les onglets "coordo et déploiement". 
Chaque personel de prévention formé doit déployer au minimum 4 cycles. </t>
  </si>
  <si>
    <t>Cout de la formation / personnel de prévention. Pour chaque personne formée, ce cout doit être calculé  en modifiant les cases oranges de l'onglet "Formation P2P-softpeers)</t>
  </si>
  <si>
    <t>DEPLOIEMENT PREVISIONNEL 2026 P2P - SOFT PEERS</t>
  </si>
  <si>
    <t>Réduction des inégalités sociales et territoriales de santé (préciser le critère)</t>
  </si>
  <si>
    <t>Nombre de repas à la charge de l'employeur (hors formation)</t>
  </si>
  <si>
    <r>
      <t xml:space="preserve">PERSONNES FORMEES SUR LA </t>
    </r>
    <r>
      <rPr>
        <b/>
        <u/>
        <sz val="11"/>
        <color theme="0"/>
        <rFont val="Calibri"/>
        <family val="2"/>
        <scheme val="minor"/>
      </rPr>
      <t>DOTATION ARS 2025 A P2P-SOFTPEERS</t>
    </r>
  </si>
  <si>
    <r>
      <t>PERSONNES FORMEES / A FORMER SUR LA</t>
    </r>
    <r>
      <rPr>
        <b/>
        <u/>
        <sz val="11"/>
        <color theme="0"/>
        <rFont val="Calibri"/>
        <family val="2"/>
        <scheme val="minor"/>
      </rPr>
      <t xml:space="preserve"> DOTATION ARS 2026 A P2P-SOFTPEERS</t>
    </r>
  </si>
  <si>
    <t xml:space="preserve">Lieux de formation </t>
  </si>
  <si>
    <t>COUT RH / PERSONNEL DE PREVENTION (MONTANT MAX SUR FINANCEMENT ARS)</t>
  </si>
  <si>
    <t xml:space="preserve">Pour calculer le cout formation par personnel de prévention dans l'onglet "Prévisionnel de déploiement", veuillez mettre à jour les cases oranges (dans la limite des seuils définis par l'ARS). </t>
  </si>
  <si>
    <t>SYNTHESE</t>
  </si>
  <si>
    <t>QUANTITES</t>
  </si>
  <si>
    <t>Nombre de cycles P2P</t>
  </si>
  <si>
    <t>Nombre de cycles Softpeers</t>
  </si>
  <si>
    <t xml:space="preserve">Nombre total de cycle </t>
  </si>
  <si>
    <t>Mobilisable en 2026 : oui/non</t>
  </si>
  <si>
    <t>Nombre de personnel de prévention à former / formé actif pour le déploiement en 2026</t>
  </si>
  <si>
    <t xml:space="preserve">Présentation en visio du programme et de sa mise en oeuvre aux équipes éducatives de l’établissement
scolaire (avec le soutien d’Epidaure si besoin) et identification les personnes référentes du projet. </t>
  </si>
  <si>
    <t>Envoi de la fiche d’inscription au lycée et transmission à Epidaure une fois qu'elle est complétée et signée</t>
  </si>
  <si>
    <t>Recrutement des pairs éducateurs (plannification de la date avec l'équipe éducative + préparation  + présentation du programme aux lycéens et lycéennes ciblés)</t>
  </si>
  <si>
    <t>Accompagnement des lycéennes et lycéens pairs-éducateurs dans la présentation de leurs outils (plannification + participation + diffusion évaluation de la satisfaction du programme )</t>
  </si>
  <si>
    <t>Frais de déplacement (3h A/R)</t>
  </si>
  <si>
    <t xml:space="preserve">TOTAL MAX ARS hors formation et repas </t>
  </si>
  <si>
    <t xml:space="preserve">COUT MAX / CYCLE DE SOFTPEERS HORS FRAIS DE FORMATION: 
c’est-à-dire pour une mise en œuvre par une structure de prévention dans quatre lycées différents, situés en moyenne à une heure trente de distance de la structure de prévention avec la prise en charge par l'employeur du repas de midi et un forfait déplacement à 150 euros aller/retour. </t>
  </si>
  <si>
    <t>Formation des personnels de prévention aux 2 programmes</t>
  </si>
  <si>
    <t>COUT MAX SUR FINANCEMENT ARS  / PERSONNEL DE PREVENTION</t>
  </si>
  <si>
    <t xml:space="preserve">Pas de modification à apporter. Cet onglet est fix quelque soit le nombre de cycles déployés. </t>
  </si>
  <si>
    <t>FRAIS DE STRUCTURE  ET FONCTIONNEMENT / STRUCTURE DE PREVENTION (MONTANT MAX SUR FINANCEMENT ARS)</t>
  </si>
  <si>
    <t>FRAIS DE DEPLACEMENT, STRUCTURE ET FONCTIONNEMENT  / CYCLE (MONTANT MAX SUR FINANCEMENT ARS)</t>
  </si>
  <si>
    <t>FRAIS DE MISSION, DEPLACEMENT, STRUCTURE  ET FONCTIONNEMENT / PERSONNEL DE PREVENTION (MONTANT MAX SUR FINANCEMENT ARS)</t>
  </si>
  <si>
    <t>COUT RH  /  CYCLE  (MONTANT MAX SUR FINANCEMENT ARS)</t>
  </si>
  <si>
    <t xml:space="preserve">Veuillez renseigner les cases vertes avec les informations demandées, selon vos perspectives de déploiement. Veillez à respecter les seuils de déploiement minimaux et maximaux fixés par l'ARS. 
Les cases blanches, oranges et bleues se calculent automatiquement.
Pour ajouter des lignes, dévérouillez la feuille (dans onglet "révision" du bandeau) et mettez à jour les formules des cellules oranges et bleues. Verouillez à nouveau la feuille pour éviter les modifications involontaires du document. </t>
  </si>
  <si>
    <t xml:space="preserve">Calcul temps déplacement - pour mise à  jour du modèle économique </t>
  </si>
  <si>
    <t xml:space="preserve">Calcul frais de mission -  pour mise à  jour du modèle économique </t>
  </si>
  <si>
    <t>POSTES DE DEPENSE</t>
  </si>
  <si>
    <t>TYPE D'ACTIVITES</t>
  </si>
  <si>
    <t xml:space="preserve">Promotion du programme auprès de l'établissement : mails type, appels et relances </t>
  </si>
  <si>
    <t>Promotion du programme auprès de l'établissement : mails type, appels et relances</t>
  </si>
  <si>
    <t>Plannification des 6 séances auprès des pairs éducateurs avec l’équipe éducative + communication des informations à Epidaure</t>
  </si>
  <si>
    <t>Plannification des 6 séances auprès des pairs éducateurs avec l’équipe éducative  + communication des informations à Epidaure</t>
  </si>
  <si>
    <t>COUT UNITAIRE  MAX - modèle économique mis à jour</t>
  </si>
  <si>
    <t>Lieux de formation (réalisés ou prévisionnels)</t>
  </si>
  <si>
    <t>Montant max total pouvant être demandé à l'ARS PACA</t>
  </si>
  <si>
    <t>COUT MAX DEPLOIEMENT SEUILS ARS</t>
  </si>
  <si>
    <t xml:space="preserve">COUT MAX / CYCLE DE P2P HORS FRAIS DE FORMATION: c’est-à-dire pour une mise en œuvre par une structure de prévention dans quatre lycées différents, situés en moyenne à une heure trente de distance de la structure de prévention avec la prise en charge par l'employeur du repas de midi et un forfait déplacement à 150 euros aller/retour. </t>
  </si>
  <si>
    <t xml:space="preserve">Veuillez modifier les cellules oranges en fonction de l’éloignement prévisionnel MOYEN entre les lieux d’intervention et la localisation de la structure de prévention (dans la limite des seuils définis par l'ARS) 
Pour rappel, le temps moyen de déplacement est calculé automatiquement dans l’onglet « Prévisionnel – Déploiement », cellule B28.
Les cellules relatives aux frais de déplacement doivent également être ajustées afin d’être cohérentes avec le temps de déplacement (cela toujours  dans la limite des seuils définis par l'ARS). </t>
  </si>
  <si>
    <t xml:space="preserve">Veuillez modifier les cellules oranges en fonction de l’éloignement prévisionnel MOYEN entre les lieux d’intervention et la localisation de la structure de prévention (dans la limite des seuils définis par l'ARS) 
Pour rappel, le temps moyen de déplacement est calculé automatiquement dans l’onglet « Prévisionnel – Déploiement », cellule B28.
Les cellules relatives aux frais de déplacement doivent également être ajustées afin de rester cohérentes avec le temps de déplacement mis à jour (cela toujours  dans la limite des seuils définis par l'ARS). </t>
  </si>
  <si>
    <t>MONTANT MAX MODELE ECONOMIQUE  MIS A JOUR</t>
  </si>
  <si>
    <t xml:space="preserve">DEMANDE DE SUBVENTION </t>
  </si>
  <si>
    <t>MONTANT MAX SEUILS  ARS</t>
  </si>
  <si>
    <t>En première intention : les lycées professionnels et agricoles sans restriction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</si>
</sst>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 &quot;€&quot;_-;\-* #,##0.0\ &quot;€&quot;_-;_-* &quot;-&quot;??\ &quot;€&quot;_-;_-@_-"/>
    <numFmt numFmtId="166"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b/>
      <i/>
      <sz val="11"/>
      <color rgb="FFFF0000"/>
      <name val="Calibri"/>
      <family val="2"/>
      <scheme val="minor"/>
    </font>
    <font>
      <sz val="11"/>
      <name val="Calibri"/>
      <family val="2"/>
      <scheme val="minor"/>
    </font>
    <font>
      <sz val="9"/>
      <color indexed="81"/>
      <name val="Tahoma"/>
      <family val="2"/>
    </font>
    <font>
      <b/>
      <i/>
      <sz val="18"/>
      <color rgb="FFFF0000"/>
      <name val="Calibri"/>
      <family val="2"/>
      <scheme val="minor"/>
    </font>
    <font>
      <b/>
      <i/>
      <sz val="20"/>
      <color rgb="FFFF0000"/>
      <name val="Calibri"/>
      <family val="2"/>
      <scheme val="minor"/>
    </font>
    <font>
      <sz val="11"/>
      <color theme="0"/>
      <name val="Calibri"/>
      <family val="2"/>
      <scheme val="minor"/>
    </font>
    <font>
      <b/>
      <u/>
      <sz val="11"/>
      <color theme="0"/>
      <name val="Calibri"/>
      <family val="2"/>
      <scheme val="minor"/>
    </font>
    <font>
      <sz val="8"/>
      <color indexed="81"/>
      <name val="Tahoma"/>
      <family val="2"/>
    </font>
    <font>
      <b/>
      <sz val="9"/>
      <color indexed="81"/>
      <name val="Tahoma"/>
      <family val="2"/>
    </font>
    <font>
      <b/>
      <sz val="11"/>
      <color theme="9" tint="-0.249977111117893"/>
      <name val="Calibri"/>
      <family val="2"/>
      <scheme val="minor"/>
    </font>
  </fonts>
  <fills count="12">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660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
      <left style="thin">
        <color theme="1"/>
      </left>
      <right/>
      <top style="thin">
        <color theme="0"/>
      </top>
      <bottom style="thin">
        <color indexed="64"/>
      </bottom>
      <diagonal/>
    </border>
    <border>
      <left/>
      <right/>
      <top style="thin">
        <color theme="0"/>
      </top>
      <bottom style="thin">
        <color indexed="64"/>
      </bottom>
      <diagonal/>
    </border>
    <border>
      <left/>
      <right style="thin">
        <color theme="1"/>
      </right>
      <top style="thin">
        <color theme="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bottom style="thin">
        <color theme="0"/>
      </bottom>
      <diagonal/>
    </border>
  </borders>
  <cellStyleXfs count="2">
    <xf numFmtId="0" fontId="0" fillId="0" borderId="0"/>
    <xf numFmtId="44" fontId="1" fillId="0" borderId="0" applyFont="0" applyFill="0" applyBorder="0" applyAlignment="0" applyProtection="0"/>
  </cellStyleXfs>
  <cellXfs count="139">
    <xf numFmtId="0" fontId="0" fillId="0" borderId="0" xfId="0"/>
    <xf numFmtId="0" fontId="0" fillId="0" borderId="0" xfId="0" applyAlignment="1">
      <alignment horizontal="center" vertical="center"/>
    </xf>
    <xf numFmtId="0" fontId="0" fillId="0" borderId="1" xfId="0" applyBorder="1"/>
    <xf numFmtId="0" fontId="3" fillId="0" borderId="1" xfId="0" applyFont="1" applyBorder="1"/>
    <xf numFmtId="164" fontId="0" fillId="0" borderId="1" xfId="1" applyNumberFormat="1" applyFont="1" applyBorder="1"/>
    <xf numFmtId="164" fontId="0" fillId="0" borderId="0" xfId="1" applyNumberFormat="1" applyFont="1"/>
    <xf numFmtId="0" fontId="3" fillId="0" borderId="1" xfId="0" applyFont="1" applyFill="1" applyBorder="1"/>
    <xf numFmtId="164" fontId="3" fillId="0" borderId="1" xfId="1" applyNumberFormat="1" applyFont="1" applyBorder="1"/>
    <xf numFmtId="0" fontId="2" fillId="3" borderId="0" xfId="0" applyFont="1" applyFill="1"/>
    <xf numFmtId="0" fontId="0" fillId="0" borderId="1" xfId="0" applyBorder="1" applyAlignment="1">
      <alignment horizontal="center" vertical="center"/>
    </xf>
    <xf numFmtId="0" fontId="3" fillId="0" borderId="1" xfId="0" applyFont="1" applyBorder="1" applyAlignment="1">
      <alignment horizontal="center" vertical="center"/>
    </xf>
    <xf numFmtId="164" fontId="0" fillId="0" borderId="1" xfId="1" applyNumberFormat="1" applyFont="1" applyBorder="1" applyAlignment="1">
      <alignment horizontal="center" vertical="center"/>
    </xf>
    <xf numFmtId="164" fontId="3" fillId="0" borderId="1" xfId="1" applyNumberFormat="1" applyFont="1" applyBorder="1" applyAlignment="1">
      <alignment horizontal="center" vertical="center"/>
    </xf>
    <xf numFmtId="164" fontId="0" fillId="0" borderId="1" xfId="1" applyNumberFormat="1" applyFont="1" applyBorder="1" applyAlignment="1">
      <alignment horizontal="right" vertical="center"/>
    </xf>
    <xf numFmtId="164" fontId="0" fillId="0" borderId="1" xfId="0" applyNumberFormat="1" applyBorder="1"/>
    <xf numFmtId="0" fontId="0" fillId="4" borderId="1" xfId="0" applyFill="1" applyBorder="1" applyAlignment="1">
      <alignment vertical="center"/>
    </xf>
    <xf numFmtId="0" fontId="2" fillId="2" borderId="4" xfId="0" applyFont="1" applyFill="1" applyBorder="1" applyAlignment="1">
      <alignment horizontal="center" vertical="center"/>
    </xf>
    <xf numFmtId="164" fontId="2" fillId="2" borderId="4" xfId="1"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64" fontId="2" fillId="2" borderId="7" xfId="1" applyNumberFormat="1" applyFont="1" applyFill="1" applyBorder="1" applyAlignment="1">
      <alignment horizontal="center" vertical="center"/>
    </xf>
    <xf numFmtId="165" fontId="0" fillId="0" borderId="1" xfId="1" applyNumberFormat="1" applyFont="1" applyBorder="1"/>
    <xf numFmtId="164" fontId="3" fillId="5" borderId="1" xfId="1" applyNumberFormat="1" applyFont="1" applyFill="1" applyBorder="1"/>
    <xf numFmtId="164" fontId="3" fillId="0" borderId="1" xfId="0" applyNumberFormat="1" applyFont="1" applyBorder="1"/>
    <xf numFmtId="164" fontId="3" fillId="0" borderId="1" xfId="0" applyNumberFormat="1" applyFont="1" applyBorder="1" applyAlignment="1">
      <alignment horizontal="center" vertical="center"/>
    </xf>
    <xf numFmtId="0" fontId="0" fillId="0" borderId="1" xfId="0" applyFont="1" applyBorder="1"/>
    <xf numFmtId="0" fontId="0" fillId="0" borderId="1" xfId="0" applyFont="1" applyBorder="1" applyAlignment="1">
      <alignment horizontal="left"/>
    </xf>
    <xf numFmtId="0" fontId="0" fillId="0" borderId="0" xfId="0" applyBorder="1"/>
    <xf numFmtId="164" fontId="0" fillId="0" borderId="0" xfId="0" applyNumberFormat="1" applyBorder="1"/>
    <xf numFmtId="0" fontId="6" fillId="3" borderId="1" xfId="0" applyFont="1" applyFill="1" applyBorder="1"/>
    <xf numFmtId="164" fontId="0" fillId="0" borderId="1" xfId="0" applyNumberFormat="1" applyFont="1" applyBorder="1"/>
    <xf numFmtId="0" fontId="0" fillId="0" borderId="1" xfId="0" applyBorder="1" applyAlignment="1">
      <alignment wrapText="1"/>
    </xf>
    <xf numFmtId="0" fontId="0" fillId="0" borderId="1" xfId="0" applyFont="1" applyBorder="1" applyAlignment="1">
      <alignment horizontal="left" wrapText="1"/>
    </xf>
    <xf numFmtId="0" fontId="0" fillId="4" borderId="8" xfId="0" applyFill="1" applyBorder="1" applyAlignment="1">
      <alignment vertical="center"/>
    </xf>
    <xf numFmtId="166" fontId="0" fillId="0" borderId="1" xfId="0" applyNumberFormat="1" applyBorder="1" applyAlignment="1">
      <alignment horizontal="center" vertical="center"/>
    </xf>
    <xf numFmtId="164" fontId="0" fillId="0" borderId="1" xfId="1" applyNumberFormat="1" applyFont="1" applyBorder="1" applyAlignment="1">
      <alignment horizontal="left" vertical="center"/>
    </xf>
    <xf numFmtId="0" fontId="0" fillId="0" borderId="1" xfId="0" applyFont="1" applyBorder="1" applyAlignment="1">
      <alignment horizontal="center" vertical="center"/>
    </xf>
    <xf numFmtId="0" fontId="4" fillId="0" borderId="1" xfId="0" applyFont="1" applyFill="1" applyBorder="1"/>
    <xf numFmtId="164" fontId="7" fillId="0" borderId="1" xfId="1" applyNumberFormat="1" applyFont="1" applyFill="1" applyBorder="1" applyAlignment="1">
      <alignment horizontal="right" vertical="center"/>
    </xf>
    <xf numFmtId="0" fontId="5" fillId="0" borderId="1" xfId="0" applyFont="1" applyBorder="1" applyAlignment="1">
      <alignment horizontal="left" vertical="top" wrapText="1"/>
    </xf>
    <xf numFmtId="0" fontId="3" fillId="0" borderId="0" xfId="0" applyFont="1"/>
    <xf numFmtId="0" fontId="2" fillId="3" borderId="4" xfId="0" applyFont="1" applyFill="1" applyBorder="1" applyAlignment="1">
      <alignment horizontal="center"/>
    </xf>
    <xf numFmtId="0" fontId="2" fillId="3" borderId="4" xfId="0" applyFont="1" applyFill="1" applyBorder="1"/>
    <xf numFmtId="0" fontId="0" fillId="0" borderId="4" xfId="0" applyFont="1" applyBorder="1" applyAlignment="1">
      <alignment horizontal="left"/>
    </xf>
    <xf numFmtId="164" fontId="0" fillId="0" borderId="4" xfId="1" applyNumberFormat="1" applyFont="1" applyBorder="1" applyAlignment="1">
      <alignment horizontal="left" vertical="center"/>
    </xf>
    <xf numFmtId="0" fontId="2" fillId="3" borderId="10" xfId="0" applyFont="1" applyFill="1" applyBorder="1" applyAlignment="1">
      <alignment horizontal="center"/>
    </xf>
    <xf numFmtId="164" fontId="2" fillId="3" borderId="4" xfId="1" applyNumberFormat="1" applyFont="1" applyFill="1" applyBorder="1" applyAlignment="1">
      <alignment horizontal="center"/>
    </xf>
    <xf numFmtId="0" fontId="2" fillId="3" borderId="10" xfId="0" applyFont="1" applyFill="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vertical="center"/>
    </xf>
    <xf numFmtId="164" fontId="3" fillId="5" borderId="1" xfId="1" applyNumberFormat="1" applyFont="1" applyFill="1" applyBorder="1" applyAlignment="1">
      <alignment vertical="center"/>
    </xf>
    <xf numFmtId="0" fontId="0" fillId="0" borderId="0" xfId="0" applyAlignment="1">
      <alignment vertical="center"/>
    </xf>
    <xf numFmtId="0" fontId="0" fillId="4" borderId="1" xfId="0" applyFill="1" applyBorder="1" applyAlignment="1">
      <alignment horizontal="center" vertical="center"/>
    </xf>
    <xf numFmtId="0" fontId="0" fillId="0" borderId="1" xfId="0" quotePrefix="1" applyBorder="1" applyAlignment="1">
      <alignment horizontal="center" vertical="center"/>
    </xf>
    <xf numFmtId="0" fontId="9" fillId="3" borderId="1" xfId="0" applyFont="1" applyFill="1" applyBorder="1"/>
    <xf numFmtId="0" fontId="10" fillId="3" borderId="14" xfId="0" applyFont="1" applyFill="1" applyBorder="1" applyAlignment="1">
      <alignment vertical="center"/>
    </xf>
    <xf numFmtId="0" fontId="2" fillId="3" borderId="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4" borderId="16" xfId="0" applyFill="1" applyBorder="1"/>
    <xf numFmtId="0" fontId="0" fillId="3" borderId="1" xfId="0" applyFill="1" applyBorder="1"/>
    <xf numFmtId="0" fontId="2" fillId="3" borderId="2" xfId="0" applyFont="1" applyFill="1" applyBorder="1"/>
    <xf numFmtId="0" fontId="0" fillId="0" borderId="0" xfId="0" applyAlignment="1">
      <alignment horizontal="left" vertical="top"/>
    </xf>
    <xf numFmtId="0" fontId="0" fillId="0" borderId="1" xfId="0" applyBorder="1" applyAlignment="1">
      <alignment horizontal="left" vertical="top" wrapText="1"/>
    </xf>
    <xf numFmtId="44" fontId="0" fillId="0" borderId="1" xfId="1" applyFont="1" applyBorder="1" applyAlignment="1">
      <alignment horizontal="left" vertical="top"/>
    </xf>
    <xf numFmtId="0" fontId="2" fillId="3" borderId="2" xfId="0" applyFont="1" applyFill="1" applyBorder="1" applyAlignment="1">
      <alignment horizontal="center" vertical="top"/>
    </xf>
    <xf numFmtId="0" fontId="2" fillId="3" borderId="2" xfId="0" applyFont="1" applyFill="1" applyBorder="1" applyAlignment="1">
      <alignment horizontal="center" vertical="center"/>
    </xf>
    <xf numFmtId="0" fontId="11" fillId="4" borderId="0" xfId="0" applyFont="1" applyFill="1"/>
    <xf numFmtId="0" fontId="2" fillId="3" borderId="13" xfId="0" applyFont="1" applyFill="1" applyBorder="1"/>
    <xf numFmtId="44" fontId="0" fillId="0" borderId="1" xfId="0" applyNumberFormat="1" applyBorder="1"/>
    <xf numFmtId="0" fontId="0" fillId="0" borderId="0" xfId="0" applyBorder="1" applyAlignment="1">
      <alignment horizontal="left" vertical="top" wrapText="1"/>
    </xf>
    <xf numFmtId="0" fontId="0" fillId="0" borderId="0" xfId="0" applyBorder="1" applyAlignment="1">
      <alignment horizontal="left" vertical="top"/>
    </xf>
    <xf numFmtId="0" fontId="2" fillId="3" borderId="15" xfId="0" applyFont="1" applyFill="1" applyBorder="1"/>
    <xf numFmtId="0" fontId="0" fillId="0" borderId="16" xfId="0" applyBorder="1" applyAlignment="1">
      <alignment horizontal="left" vertical="top" wrapText="1"/>
    </xf>
    <xf numFmtId="0" fontId="2" fillId="3" borderId="1" xfId="0" applyFont="1" applyFill="1" applyBorder="1"/>
    <xf numFmtId="0" fontId="0" fillId="0" borderId="0" xfId="0" applyAlignment="1">
      <alignment vertical="top"/>
    </xf>
    <xf numFmtId="0" fontId="0" fillId="0" borderId="0" xfId="0" applyAlignment="1">
      <alignment wrapText="1"/>
    </xf>
    <xf numFmtId="0" fontId="0" fillId="8" borderId="1" xfId="0" applyFill="1" applyBorder="1"/>
    <xf numFmtId="164" fontId="0" fillId="9" borderId="1" xfId="1" applyNumberFormat="1" applyFont="1" applyFill="1" applyBorder="1"/>
    <xf numFmtId="164" fontId="0" fillId="9" borderId="1" xfId="0" applyNumberFormat="1" applyFill="1" applyBorder="1"/>
    <xf numFmtId="0" fontId="3" fillId="0" borderId="1" xfId="0" applyFont="1" applyBorder="1" applyAlignment="1">
      <alignment wrapText="1"/>
    </xf>
    <xf numFmtId="0" fontId="0" fillId="0" borderId="4" xfId="0" applyBorder="1"/>
    <xf numFmtId="164" fontId="0" fillId="0" borderId="4" xfId="1" applyNumberFormat="1" applyFont="1" applyBorder="1"/>
    <xf numFmtId="164" fontId="0" fillId="9" borderId="4" xfId="1" applyNumberFormat="1" applyFont="1" applyFill="1" applyBorder="1"/>
    <xf numFmtId="0" fontId="0" fillId="9" borderId="4" xfId="0" applyNumberFormat="1" applyFill="1" applyBorder="1"/>
    <xf numFmtId="0" fontId="2" fillId="2" borderId="2" xfId="0" applyFont="1" applyFill="1" applyBorder="1" applyAlignment="1">
      <alignment horizontal="center" vertical="center"/>
    </xf>
    <xf numFmtId="164" fontId="2" fillId="2" borderId="2" xfId="1" applyNumberFormat="1" applyFont="1" applyFill="1" applyBorder="1" applyAlignment="1">
      <alignment horizontal="center" vertical="center"/>
    </xf>
    <xf numFmtId="164" fontId="2" fillId="2" borderId="2" xfId="1" applyNumberFormat="1" applyFont="1" applyFill="1" applyBorder="1" applyAlignment="1">
      <alignment horizontal="center" vertical="center" wrapText="1"/>
    </xf>
    <xf numFmtId="44" fontId="0" fillId="0" borderId="11" xfId="0" applyNumberFormat="1" applyBorder="1"/>
    <xf numFmtId="0" fontId="2" fillId="3" borderId="11" xfId="0" applyFont="1" applyFill="1" applyBorder="1"/>
    <xf numFmtId="164" fontId="0" fillId="0" borderId="11" xfId="0" applyNumberFormat="1" applyBorder="1"/>
    <xf numFmtId="0" fontId="0" fillId="10" borderId="1" xfId="0" applyFill="1" applyBorder="1"/>
    <xf numFmtId="0" fontId="2" fillId="3" borderId="4" xfId="0" applyFont="1" applyFill="1" applyBorder="1" applyAlignment="1">
      <alignment horizontal="center" vertical="center"/>
    </xf>
    <xf numFmtId="0" fontId="6" fillId="3" borderId="1" xfId="0" applyFont="1" applyFill="1" applyBorder="1" applyAlignment="1">
      <alignment horizontal="left" vertical="center"/>
    </xf>
    <xf numFmtId="14" fontId="0" fillId="0" borderId="1" xfId="0" applyNumberFormat="1" applyBorder="1"/>
    <xf numFmtId="0" fontId="0" fillId="11" borderId="1" xfId="0" applyFill="1" applyBorder="1" applyAlignment="1">
      <alignment horizontal="left" vertical="top"/>
    </xf>
    <xf numFmtId="44" fontId="0" fillId="8" borderId="1" xfId="0" applyNumberFormat="1" applyFill="1" applyBorder="1" applyAlignment="1">
      <alignment horizontal="left" vertical="top"/>
    </xf>
    <xf numFmtId="0" fontId="2" fillId="3" borderId="2" xfId="0" applyFont="1" applyFill="1" applyBorder="1" applyAlignment="1">
      <alignment horizontal="left" vertical="top" wrapText="1"/>
    </xf>
    <xf numFmtId="0" fontId="2" fillId="6" borderId="1" xfId="0" applyFont="1" applyFill="1" applyBorder="1" applyAlignment="1">
      <alignment horizontal="left" vertical="center"/>
    </xf>
    <xf numFmtId="164" fontId="0" fillId="0" borderId="4" xfId="1" applyNumberFormat="1" applyFont="1" applyBorder="1" applyAlignment="1">
      <alignment horizontal="center"/>
    </xf>
    <xf numFmtId="164" fontId="0" fillId="0" borderId="1" xfId="1" applyNumberFormat="1" applyFont="1" applyBorder="1" applyAlignment="1">
      <alignment horizontal="center"/>
    </xf>
    <xf numFmtId="0" fontId="0" fillId="7" borderId="12" xfId="0" applyFill="1" applyBorder="1" applyProtection="1">
      <protection locked="0"/>
    </xf>
    <xf numFmtId="0" fontId="0" fillId="7" borderId="4" xfId="0" applyFill="1" applyBorder="1" applyProtection="1">
      <protection locked="0"/>
    </xf>
    <xf numFmtId="0" fontId="0" fillId="7" borderId="8" xfId="0" applyFill="1" applyBorder="1" applyProtection="1">
      <protection locked="0"/>
    </xf>
    <xf numFmtId="0" fontId="0" fillId="7" borderId="1" xfId="0" applyFill="1" applyBorder="1" applyProtection="1">
      <protection locked="0"/>
    </xf>
    <xf numFmtId="0" fontId="7" fillId="7" borderId="1" xfId="0" applyFont="1" applyFill="1" applyBorder="1" applyAlignment="1" applyProtection="1">
      <alignment horizontal="left" vertical="top"/>
      <protection locked="0"/>
    </xf>
    <xf numFmtId="0" fontId="3" fillId="7" borderId="1" xfId="0" applyFont="1" applyFill="1" applyBorder="1" applyAlignment="1" applyProtection="1">
      <alignment wrapText="1"/>
      <protection locked="0"/>
    </xf>
    <xf numFmtId="0" fontId="0" fillId="7" borderId="4" xfId="0" applyFill="1" applyBorder="1" applyAlignment="1" applyProtection="1">
      <alignment wrapText="1"/>
      <protection locked="0"/>
    </xf>
    <xf numFmtId="0" fontId="0" fillId="7" borderId="1" xfId="0" applyFill="1" applyBorder="1" applyAlignment="1" applyProtection="1">
      <alignment wrapText="1"/>
      <protection locked="0"/>
    </xf>
    <xf numFmtId="0" fontId="0" fillId="10" borderId="1" xfId="0" applyFont="1" applyFill="1" applyBorder="1" applyAlignment="1" applyProtection="1">
      <alignment horizontal="center" vertical="center"/>
      <protection locked="0"/>
    </xf>
    <xf numFmtId="165" fontId="0" fillId="10" borderId="1" xfId="1" applyNumberFormat="1" applyFont="1" applyFill="1" applyBorder="1" applyProtection="1">
      <protection locked="0"/>
    </xf>
    <xf numFmtId="0" fontId="0" fillId="10" borderId="1" xfId="0" applyFill="1" applyBorder="1" applyProtection="1">
      <protection locked="0"/>
    </xf>
    <xf numFmtId="0" fontId="0" fillId="10" borderId="1" xfId="0" applyFill="1" applyBorder="1" applyAlignment="1" applyProtection="1">
      <alignment wrapText="1"/>
      <protection locked="0"/>
    </xf>
    <xf numFmtId="0" fontId="0" fillId="10" borderId="1" xfId="0" applyFill="1" applyBorder="1" applyAlignment="1" applyProtection="1">
      <alignment horizontal="center" vertical="center"/>
      <protection locked="0"/>
    </xf>
    <xf numFmtId="0" fontId="0" fillId="10" borderId="8" xfId="0" applyFill="1" applyBorder="1" applyAlignment="1" applyProtection="1">
      <alignment vertical="center"/>
      <protection locked="0"/>
    </xf>
    <xf numFmtId="164" fontId="7" fillId="10" borderId="1" xfId="1" applyNumberFormat="1" applyFont="1" applyFill="1" applyBorder="1" applyAlignment="1" applyProtection="1">
      <alignment horizontal="right" vertical="center"/>
      <protection locked="0"/>
    </xf>
    <xf numFmtId="1" fontId="7" fillId="10" borderId="1" xfId="1" applyNumberFormat="1" applyFont="1" applyFill="1" applyBorder="1" applyAlignment="1" applyProtection="1">
      <alignment horizontal="right" vertical="center"/>
      <protection locked="0"/>
    </xf>
    <xf numFmtId="1" fontId="7" fillId="10" borderId="1" xfId="1" applyNumberFormat="1" applyFont="1" applyFill="1" applyBorder="1" applyAlignment="1" applyProtection="1">
      <alignment horizontal="center" vertical="center"/>
      <protection locked="0"/>
    </xf>
    <xf numFmtId="0" fontId="7" fillId="7" borderId="1" xfId="0" applyFont="1" applyFill="1" applyBorder="1" applyProtection="1">
      <protection locked="0"/>
    </xf>
    <xf numFmtId="0" fontId="2" fillId="3" borderId="0" xfId="0" applyFont="1" applyFill="1" applyBorder="1"/>
    <xf numFmtId="0" fontId="7" fillId="4" borderId="1" xfId="0" applyFont="1" applyFill="1" applyBorder="1" applyAlignment="1">
      <alignment wrapText="1"/>
    </xf>
    <xf numFmtId="164" fontId="15" fillId="4" borderId="1" xfId="1" applyNumberFormat="1" applyFont="1" applyFill="1" applyBorder="1" applyAlignment="1">
      <alignment horizontal="center" vertical="center"/>
    </xf>
    <xf numFmtId="0" fontId="2" fillId="6" borderId="1" xfId="0" applyFont="1" applyFill="1" applyBorder="1" applyAlignment="1">
      <alignment horizontal="center" vertical="center"/>
    </xf>
    <xf numFmtId="164" fontId="2" fillId="6" borderId="1" xfId="1" applyNumberFormat="1" applyFont="1" applyFill="1" applyBorder="1" applyAlignment="1">
      <alignment horizontal="center" vertical="center" wrapText="1"/>
    </xf>
    <xf numFmtId="0" fontId="2" fillId="6" borderId="14" xfId="0" applyFont="1" applyFill="1" applyBorder="1" applyAlignment="1">
      <alignment horizontal="left" vertical="center"/>
    </xf>
    <xf numFmtId="0" fontId="5" fillId="0" borderId="1" xfId="0" applyFont="1" applyBorder="1" applyAlignment="1">
      <alignment horizontal="left" vertical="top" wrapText="1"/>
    </xf>
    <xf numFmtId="0" fontId="2" fillId="6" borderId="0" xfId="0" applyFont="1" applyFill="1" applyAlignment="1">
      <alignment horizontal="left"/>
    </xf>
    <xf numFmtId="0" fontId="2" fillId="3" borderId="13" xfId="0" applyFont="1" applyFill="1" applyBorder="1" applyAlignment="1"/>
    <xf numFmtId="0" fontId="2" fillId="3" borderId="8" xfId="0" applyFont="1" applyFill="1" applyBorder="1" applyAlignment="1"/>
    <xf numFmtId="0" fontId="5" fillId="4" borderId="1" xfId="0" applyFont="1" applyFill="1" applyBorder="1" applyAlignment="1">
      <alignment horizontal="left" vertical="top" wrapText="1"/>
    </xf>
    <xf numFmtId="0" fontId="2" fillId="6" borderId="17" xfId="0" applyFont="1" applyFill="1" applyBorder="1" applyAlignment="1">
      <alignment horizontal="left" vertical="center"/>
    </xf>
    <xf numFmtId="0" fontId="2" fillId="6" borderId="3" xfId="0" applyFont="1" applyFill="1" applyBorder="1" applyAlignment="1">
      <alignment horizontal="left" vertic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3" xfId="0" applyFont="1" applyFill="1" applyBorder="1" applyAlignment="1">
      <alignment horizontal="center"/>
    </xf>
    <xf numFmtId="0" fontId="2" fillId="3" borderId="3" xfId="0" applyFont="1" applyFill="1" applyBorder="1" applyAlignment="1">
      <alignment horizontal="center" vertical="center"/>
    </xf>
    <xf numFmtId="0" fontId="6" fillId="3" borderId="1" xfId="0" applyFont="1" applyFill="1" applyBorder="1" applyAlignment="1">
      <alignment horizontal="left"/>
    </xf>
    <xf numFmtId="0" fontId="5" fillId="0" borderId="11" xfId="0" applyFont="1" applyBorder="1" applyAlignment="1">
      <alignment horizontal="left" vertical="top" wrapText="1"/>
    </xf>
    <xf numFmtId="0" fontId="5" fillId="0" borderId="8" xfId="0" applyFont="1" applyBorder="1" applyAlignment="1">
      <alignment horizontal="left" vertical="top" wrapText="1"/>
    </xf>
  </cellXfs>
  <cellStyles count="2">
    <cellStyle name="Monétaire" xfId="1" builtinId="4"/>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91AA-29AA-41EB-AB09-94D53BC47860}">
  <dimension ref="A1:I65"/>
  <sheetViews>
    <sheetView topLeftCell="A10" zoomScale="73" zoomScaleNormal="73" workbookViewId="0">
      <selection activeCell="C19" sqref="C19"/>
    </sheetView>
  </sheetViews>
  <sheetFormatPr baseColWidth="10" defaultRowHeight="15" x14ac:dyDescent="0.25"/>
  <cols>
    <col min="1" max="1" width="67.7109375" customWidth="1"/>
    <col min="2" max="2" width="35" customWidth="1"/>
    <col min="3" max="3" width="58.140625" customWidth="1"/>
    <col min="4" max="4" width="28.42578125" customWidth="1"/>
    <col min="5" max="5" width="42.85546875" customWidth="1"/>
    <col min="6" max="6" width="29.28515625" customWidth="1"/>
    <col min="8" max="8" width="23.5703125" customWidth="1"/>
    <col min="9" max="9" width="24.85546875" customWidth="1"/>
  </cols>
  <sheetData>
    <row r="1" spans="1:9" ht="26.25" x14ac:dyDescent="0.35">
      <c r="A1" s="55" t="s">
        <v>15</v>
      </c>
      <c r="C1" s="56" t="s">
        <v>16</v>
      </c>
    </row>
    <row r="2" spans="1:9" ht="15" customHeight="1" x14ac:dyDescent="0.25">
      <c r="A2" s="129" t="s">
        <v>77</v>
      </c>
      <c r="C2" s="125" t="s">
        <v>108</v>
      </c>
    </row>
    <row r="3" spans="1:9" x14ac:dyDescent="0.25">
      <c r="A3" s="129"/>
      <c r="C3" s="125"/>
    </row>
    <row r="4" spans="1:9" x14ac:dyDescent="0.25">
      <c r="A4" s="129"/>
      <c r="C4" s="125"/>
    </row>
    <row r="5" spans="1:9" ht="114.75" customHeight="1" x14ac:dyDescent="0.25">
      <c r="A5" s="129"/>
      <c r="C5" s="125"/>
    </row>
    <row r="7" spans="1:9" x14ac:dyDescent="0.25">
      <c r="A7" s="126" t="s">
        <v>79</v>
      </c>
      <c r="B7" s="126"/>
      <c r="C7" s="126"/>
      <c r="D7" s="126"/>
      <c r="E7" s="126"/>
      <c r="F7" s="126"/>
      <c r="G7" s="126"/>
      <c r="H7" s="126"/>
      <c r="I7" s="126"/>
    </row>
    <row r="8" spans="1:9" s="1" customFormat="1" ht="85.5" customHeight="1" x14ac:dyDescent="0.25">
      <c r="A8" s="57" t="s">
        <v>45</v>
      </c>
      <c r="B8" s="58" t="s">
        <v>44</v>
      </c>
      <c r="C8" s="58" t="s">
        <v>46</v>
      </c>
      <c r="D8" s="57" t="s">
        <v>80</v>
      </c>
      <c r="E8" s="58" t="s">
        <v>53</v>
      </c>
      <c r="F8" s="57" t="s">
        <v>54</v>
      </c>
      <c r="G8" s="57" t="s">
        <v>55</v>
      </c>
      <c r="H8" s="57" t="s">
        <v>47</v>
      </c>
      <c r="I8" s="57" t="s">
        <v>48</v>
      </c>
    </row>
    <row r="9" spans="1:9" x14ac:dyDescent="0.25">
      <c r="A9" s="101"/>
      <c r="B9" s="101"/>
      <c r="C9" s="102"/>
      <c r="D9" s="102"/>
      <c r="E9" s="102"/>
      <c r="F9" s="102"/>
      <c r="G9" s="59">
        <f>E9+F9</f>
        <v>0</v>
      </c>
      <c r="H9" s="102"/>
      <c r="I9" s="102"/>
    </row>
    <row r="10" spans="1:9" x14ac:dyDescent="0.25">
      <c r="A10" s="103"/>
      <c r="B10" s="103"/>
      <c r="C10" s="104"/>
      <c r="D10" s="104"/>
      <c r="E10" s="104"/>
      <c r="F10" s="104"/>
      <c r="G10" s="59">
        <f t="shared" ref="G10:G24" si="0">E10+F10</f>
        <v>0</v>
      </c>
      <c r="H10" s="104"/>
      <c r="I10" s="104"/>
    </row>
    <row r="11" spans="1:9" x14ac:dyDescent="0.25">
      <c r="A11" s="103"/>
      <c r="B11" s="103"/>
      <c r="C11" s="104"/>
      <c r="D11" s="104"/>
      <c r="E11" s="104"/>
      <c r="F11" s="104"/>
      <c r="G11" s="59">
        <f t="shared" si="0"/>
        <v>0</v>
      </c>
      <c r="H11" s="104"/>
      <c r="I11" s="104"/>
    </row>
    <row r="12" spans="1:9" x14ac:dyDescent="0.25">
      <c r="A12" s="103"/>
      <c r="B12" s="103"/>
      <c r="C12" s="104"/>
      <c r="D12" s="104"/>
      <c r="E12" s="104"/>
      <c r="F12" s="104"/>
      <c r="G12" s="59">
        <f t="shared" si="0"/>
        <v>0</v>
      </c>
      <c r="H12" s="104"/>
      <c r="I12" s="104"/>
    </row>
    <row r="13" spans="1:9" x14ac:dyDescent="0.25">
      <c r="A13" s="103"/>
      <c r="B13" s="103"/>
      <c r="C13" s="104"/>
      <c r="D13" s="104"/>
      <c r="E13" s="104"/>
      <c r="F13" s="104"/>
      <c r="G13" s="59">
        <f t="shared" si="0"/>
        <v>0</v>
      </c>
      <c r="H13" s="104"/>
      <c r="I13" s="104"/>
    </row>
    <row r="14" spans="1:9" x14ac:dyDescent="0.25">
      <c r="A14" s="103"/>
      <c r="B14" s="103"/>
      <c r="C14" s="104"/>
      <c r="D14" s="104"/>
      <c r="E14" s="104"/>
      <c r="F14" s="104"/>
      <c r="G14" s="59">
        <f t="shared" si="0"/>
        <v>0</v>
      </c>
      <c r="H14" s="104"/>
      <c r="I14" s="104"/>
    </row>
    <row r="15" spans="1:9" x14ac:dyDescent="0.25">
      <c r="A15" s="103"/>
      <c r="B15" s="103"/>
      <c r="C15" s="104"/>
      <c r="D15" s="104"/>
      <c r="E15" s="104"/>
      <c r="F15" s="104"/>
      <c r="G15" s="59">
        <f t="shared" si="0"/>
        <v>0</v>
      </c>
      <c r="H15" s="104"/>
      <c r="I15" s="104"/>
    </row>
    <row r="16" spans="1:9" x14ac:dyDescent="0.25">
      <c r="A16" s="103"/>
      <c r="B16" s="103"/>
      <c r="C16" s="104"/>
      <c r="D16" s="104"/>
      <c r="E16" s="104"/>
      <c r="F16" s="104"/>
      <c r="G16" s="59">
        <f t="shared" si="0"/>
        <v>0</v>
      </c>
      <c r="H16" s="104"/>
      <c r="I16" s="104"/>
    </row>
    <row r="17" spans="1:9" x14ac:dyDescent="0.25">
      <c r="A17" s="103"/>
      <c r="B17" s="103"/>
      <c r="C17" s="104"/>
      <c r="D17" s="104"/>
      <c r="E17" s="104"/>
      <c r="F17" s="104"/>
      <c r="G17" s="59">
        <f t="shared" si="0"/>
        <v>0</v>
      </c>
      <c r="H17" s="104"/>
      <c r="I17" s="104"/>
    </row>
    <row r="18" spans="1:9" x14ac:dyDescent="0.25">
      <c r="A18" s="103"/>
      <c r="B18" s="103"/>
      <c r="C18" s="104"/>
      <c r="D18" s="104"/>
      <c r="E18" s="104"/>
      <c r="F18" s="104"/>
      <c r="G18" s="59">
        <f t="shared" si="0"/>
        <v>0</v>
      </c>
      <c r="H18" s="104"/>
      <c r="I18" s="104"/>
    </row>
    <row r="19" spans="1:9" x14ac:dyDescent="0.25">
      <c r="A19" s="103"/>
      <c r="B19" s="103"/>
      <c r="C19" s="104"/>
      <c r="D19" s="104"/>
      <c r="E19" s="104"/>
      <c r="F19" s="104"/>
      <c r="G19" s="59">
        <f t="shared" si="0"/>
        <v>0</v>
      </c>
      <c r="H19" s="104"/>
      <c r="I19" s="104"/>
    </row>
    <row r="20" spans="1:9" x14ac:dyDescent="0.25">
      <c r="A20" s="103"/>
      <c r="B20" s="103"/>
      <c r="C20" s="104"/>
      <c r="D20" s="104"/>
      <c r="E20" s="104"/>
      <c r="F20" s="104"/>
      <c r="G20" s="59">
        <f t="shared" si="0"/>
        <v>0</v>
      </c>
      <c r="H20" s="104"/>
      <c r="I20" s="104"/>
    </row>
    <row r="21" spans="1:9" x14ac:dyDescent="0.25">
      <c r="A21" s="103"/>
      <c r="B21" s="103"/>
      <c r="C21" s="104"/>
      <c r="D21" s="104"/>
      <c r="E21" s="104"/>
      <c r="F21" s="104"/>
      <c r="G21" s="59">
        <f t="shared" si="0"/>
        <v>0</v>
      </c>
      <c r="H21" s="104"/>
      <c r="I21" s="104"/>
    </row>
    <row r="22" spans="1:9" x14ac:dyDescent="0.25">
      <c r="A22" s="103"/>
      <c r="B22" s="103"/>
      <c r="C22" s="104"/>
      <c r="D22" s="104"/>
      <c r="E22" s="104"/>
      <c r="F22" s="104"/>
      <c r="G22" s="59">
        <f t="shared" si="0"/>
        <v>0</v>
      </c>
      <c r="H22" s="104"/>
      <c r="I22" s="104"/>
    </row>
    <row r="23" spans="1:9" x14ac:dyDescent="0.25">
      <c r="A23" s="103"/>
      <c r="B23" s="103"/>
      <c r="C23" s="104"/>
      <c r="D23" s="104"/>
      <c r="E23" s="104"/>
      <c r="F23" s="104"/>
      <c r="G23" s="59">
        <f t="shared" si="0"/>
        <v>0</v>
      </c>
      <c r="H23" s="104"/>
      <c r="I23" s="104"/>
    </row>
    <row r="24" spans="1:9" x14ac:dyDescent="0.25">
      <c r="A24" s="103"/>
      <c r="B24" s="103"/>
      <c r="C24" s="104"/>
      <c r="D24" s="104"/>
      <c r="E24" s="104"/>
      <c r="F24" s="104"/>
      <c r="G24" s="59">
        <f t="shared" si="0"/>
        <v>0</v>
      </c>
      <c r="H24" s="104"/>
      <c r="I24" s="104"/>
    </row>
    <row r="25" spans="1:9" x14ac:dyDescent="0.25">
      <c r="A25" s="127" t="s">
        <v>2</v>
      </c>
      <c r="B25" s="127"/>
      <c r="C25" s="127"/>
      <c r="D25" s="128"/>
      <c r="E25" s="2">
        <f>SUM(E9:E24)</f>
        <v>0</v>
      </c>
      <c r="F25" s="2">
        <f t="shared" ref="F25" si="1">SUM(F9:F24)</f>
        <v>0</v>
      </c>
      <c r="G25" s="59">
        <f>SUM(G9:G24)</f>
        <v>0</v>
      </c>
      <c r="H25" s="60"/>
      <c r="I25" s="60"/>
    </row>
    <row r="27" spans="1:9" x14ac:dyDescent="0.25">
      <c r="A27" s="72" t="s">
        <v>109</v>
      </c>
      <c r="B27" s="74" t="s">
        <v>49</v>
      </c>
    </row>
    <row r="28" spans="1:9" s="62" customFormat="1" ht="30" x14ac:dyDescent="0.25">
      <c r="A28" s="73" t="s">
        <v>52</v>
      </c>
      <c r="B28" s="95" t="e">
        <f>AVERAGE(I9:I24)</f>
        <v>#DIV/0!</v>
      </c>
    </row>
    <row r="29" spans="1:9" s="62" customFormat="1" x14ac:dyDescent="0.25">
      <c r="A29" s="70"/>
      <c r="B29" s="71"/>
    </row>
    <row r="30" spans="1:9" s="62" customFormat="1" x14ac:dyDescent="0.25">
      <c r="A30" s="61" t="s">
        <v>110</v>
      </c>
      <c r="B30" s="61" t="s">
        <v>49</v>
      </c>
      <c r="C30" s="61" t="s">
        <v>50</v>
      </c>
      <c r="D30" s="61" t="s">
        <v>51</v>
      </c>
    </row>
    <row r="31" spans="1:9" s="62" customFormat="1" x14ac:dyDescent="0.25">
      <c r="A31" s="63" t="s">
        <v>81</v>
      </c>
      <c r="B31" s="105"/>
      <c r="C31" s="64">
        <v>20</v>
      </c>
      <c r="D31" s="96">
        <f>C31*B31</f>
        <v>0</v>
      </c>
    </row>
    <row r="33" spans="1:6" ht="26.25" customHeight="1" x14ac:dyDescent="0.25">
      <c r="A33" s="130" t="s">
        <v>82</v>
      </c>
      <c r="B33" s="131"/>
      <c r="C33" s="131"/>
      <c r="D33" s="131"/>
    </row>
    <row r="34" spans="1:6" x14ac:dyDescent="0.25">
      <c r="A34" s="65" t="s">
        <v>56</v>
      </c>
      <c r="B34" s="66" t="s">
        <v>57</v>
      </c>
      <c r="C34" s="66" t="s">
        <v>84</v>
      </c>
      <c r="D34" s="66" t="s">
        <v>92</v>
      </c>
    </row>
    <row r="35" spans="1:6" x14ac:dyDescent="0.25">
      <c r="A35" s="102"/>
      <c r="B35" s="102"/>
      <c r="C35" s="102"/>
      <c r="D35" s="102"/>
    </row>
    <row r="36" spans="1:6" x14ac:dyDescent="0.25">
      <c r="A36" s="104"/>
      <c r="B36" s="104"/>
      <c r="C36" s="104"/>
      <c r="D36" s="104"/>
    </row>
    <row r="37" spans="1:6" x14ac:dyDescent="0.25">
      <c r="A37" s="104"/>
      <c r="B37" s="104"/>
      <c r="C37" s="104"/>
      <c r="D37" s="104"/>
    </row>
    <row r="38" spans="1:6" x14ac:dyDescent="0.25">
      <c r="A38" s="104"/>
      <c r="B38" s="104"/>
      <c r="C38" s="104"/>
      <c r="D38" s="104"/>
    </row>
    <row r="39" spans="1:6" x14ac:dyDescent="0.25">
      <c r="A39" s="104"/>
      <c r="B39" s="104"/>
      <c r="C39" s="104"/>
      <c r="D39" s="104"/>
    </row>
    <row r="40" spans="1:6" x14ac:dyDescent="0.25">
      <c r="A40" s="104"/>
      <c r="B40" s="104"/>
      <c r="C40" s="104"/>
      <c r="D40" s="104"/>
    </row>
    <row r="41" spans="1:6" x14ac:dyDescent="0.25">
      <c r="A41" s="104"/>
      <c r="B41" s="104"/>
      <c r="C41" s="104"/>
      <c r="D41" s="104"/>
    </row>
    <row r="42" spans="1:6" x14ac:dyDescent="0.25">
      <c r="A42" s="67"/>
      <c r="B42" s="67"/>
      <c r="C42" s="67"/>
    </row>
    <row r="43" spans="1:6" x14ac:dyDescent="0.25">
      <c r="A43" s="68" t="s">
        <v>58</v>
      </c>
      <c r="B43" s="68"/>
      <c r="C43" s="68"/>
      <c r="D43" s="106"/>
    </row>
    <row r="45" spans="1:6" ht="33" customHeight="1" x14ac:dyDescent="0.25">
      <c r="A45" s="124" t="s">
        <v>83</v>
      </c>
      <c r="B45" s="124"/>
      <c r="C45" s="124"/>
      <c r="D45" s="124"/>
      <c r="E45" s="124"/>
    </row>
    <row r="46" spans="1:6" ht="75" x14ac:dyDescent="0.25">
      <c r="A46" s="66" t="s">
        <v>59</v>
      </c>
      <c r="B46" s="57" t="s">
        <v>60</v>
      </c>
      <c r="C46" s="57" t="s">
        <v>118</v>
      </c>
      <c r="D46" s="57" t="s">
        <v>61</v>
      </c>
      <c r="E46" s="97" t="s">
        <v>78</v>
      </c>
      <c r="F46" s="75"/>
    </row>
    <row r="47" spans="1:6" x14ac:dyDescent="0.25">
      <c r="A47" s="102"/>
      <c r="B47" s="102"/>
      <c r="C47" s="102"/>
      <c r="D47" s="107"/>
      <c r="E47" s="102"/>
    </row>
    <row r="48" spans="1:6" x14ac:dyDescent="0.25">
      <c r="A48" s="104"/>
      <c r="B48" s="104"/>
      <c r="C48" s="104"/>
      <c r="D48" s="108"/>
      <c r="E48" s="104"/>
    </row>
    <row r="49" spans="1:6" x14ac:dyDescent="0.25">
      <c r="A49" s="104"/>
      <c r="B49" s="104"/>
      <c r="C49" s="104"/>
      <c r="D49" s="108"/>
      <c r="E49" s="104"/>
    </row>
    <row r="50" spans="1:6" x14ac:dyDescent="0.25">
      <c r="A50" s="104"/>
      <c r="B50" s="104"/>
      <c r="C50" s="104"/>
      <c r="D50" s="108"/>
      <c r="E50" s="104"/>
    </row>
    <row r="51" spans="1:6" x14ac:dyDescent="0.25">
      <c r="A51" s="104"/>
      <c r="B51" s="104"/>
      <c r="C51" s="104"/>
      <c r="D51" s="108"/>
      <c r="E51" s="104"/>
    </row>
    <row r="52" spans="1:6" x14ac:dyDescent="0.25">
      <c r="A52" s="104"/>
      <c r="B52" s="104"/>
      <c r="C52" s="104"/>
      <c r="D52" s="108"/>
      <c r="E52" s="104"/>
    </row>
    <row r="53" spans="1:6" x14ac:dyDescent="0.25">
      <c r="A53" s="104"/>
      <c r="B53" s="104"/>
      <c r="C53" s="104"/>
      <c r="D53" s="108"/>
      <c r="E53" s="104"/>
    </row>
    <row r="54" spans="1:6" x14ac:dyDescent="0.25">
      <c r="A54" s="104"/>
      <c r="B54" s="104"/>
      <c r="C54" s="104"/>
      <c r="D54" s="108"/>
      <c r="E54" s="104"/>
    </row>
    <row r="55" spans="1:6" x14ac:dyDescent="0.25">
      <c r="A55" s="104"/>
      <c r="B55" s="104"/>
      <c r="C55" s="104"/>
      <c r="D55" s="108"/>
      <c r="E55" s="104"/>
    </row>
    <row r="56" spans="1:6" x14ac:dyDescent="0.25">
      <c r="A56" s="104"/>
      <c r="B56" s="104"/>
      <c r="C56" s="104"/>
      <c r="D56" s="108"/>
      <c r="E56" s="104"/>
    </row>
    <row r="57" spans="1:6" x14ac:dyDescent="0.25">
      <c r="D57" s="76"/>
    </row>
    <row r="58" spans="1:6" x14ac:dyDescent="0.25">
      <c r="A58" s="68" t="s">
        <v>62</v>
      </c>
      <c r="B58" s="68"/>
      <c r="C58" s="68"/>
      <c r="D58" s="106"/>
      <c r="E58" s="8" t="s">
        <v>63</v>
      </c>
      <c r="F58" s="77" t="e">
        <f>AVERAGE(E47:E56)</f>
        <v>#DIV/0!</v>
      </c>
    </row>
    <row r="61" spans="1:6" x14ac:dyDescent="0.25">
      <c r="A61" s="98" t="s">
        <v>87</v>
      </c>
      <c r="B61" s="98" t="s">
        <v>88</v>
      </c>
    </row>
    <row r="62" spans="1:6" x14ac:dyDescent="0.25">
      <c r="A62" s="31" t="s">
        <v>89</v>
      </c>
      <c r="B62" s="2">
        <f>E25</f>
        <v>0</v>
      </c>
    </row>
    <row r="63" spans="1:6" x14ac:dyDescent="0.25">
      <c r="A63" s="2" t="s">
        <v>90</v>
      </c>
      <c r="B63" s="2">
        <f>F25</f>
        <v>0</v>
      </c>
    </row>
    <row r="64" spans="1:6" x14ac:dyDescent="0.25">
      <c r="A64" s="2" t="s">
        <v>91</v>
      </c>
      <c r="B64" s="2">
        <f>B63+B62</f>
        <v>0</v>
      </c>
    </row>
    <row r="65" spans="1:2" ht="30" x14ac:dyDescent="0.25">
      <c r="A65" s="31" t="s">
        <v>93</v>
      </c>
      <c r="B65" s="104"/>
    </row>
  </sheetData>
  <sheetProtection sheet="1" objects="1" scenarios="1" selectLockedCells="1"/>
  <mergeCells count="6">
    <mergeCell ref="A45:E45"/>
    <mergeCell ref="C2:C5"/>
    <mergeCell ref="A7:I7"/>
    <mergeCell ref="A25:D25"/>
    <mergeCell ref="A2:A5"/>
    <mergeCell ref="A33:D3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CAE18-8156-4921-9D26-88D0AF25AFFD}">
  <dimension ref="A1:F18"/>
  <sheetViews>
    <sheetView zoomScale="90" zoomScaleNormal="90" workbookViewId="0">
      <selection activeCell="A4" sqref="A4"/>
    </sheetView>
  </sheetViews>
  <sheetFormatPr baseColWidth="10" defaultRowHeight="15" x14ac:dyDescent="0.25"/>
  <cols>
    <col min="1" max="1" width="76.42578125" customWidth="1"/>
    <col min="2" max="2" width="31" customWidth="1"/>
    <col min="3" max="3" width="27.42578125" style="1" customWidth="1"/>
    <col min="4" max="4" width="28.5703125" style="1" customWidth="1"/>
    <col min="6" max="6" width="46.7109375" customWidth="1"/>
  </cols>
  <sheetData>
    <row r="1" spans="1:6" ht="21.75" customHeight="1" x14ac:dyDescent="0.25">
      <c r="A1" s="132" t="s">
        <v>85</v>
      </c>
      <c r="B1" s="132"/>
      <c r="C1" s="132"/>
      <c r="D1" s="132"/>
      <c r="F1" s="29" t="s">
        <v>16</v>
      </c>
    </row>
    <row r="2" spans="1:6" ht="15" customHeight="1" x14ac:dyDescent="0.25">
      <c r="A2" s="18" t="s">
        <v>112</v>
      </c>
      <c r="B2" s="19" t="s">
        <v>0</v>
      </c>
      <c r="C2" s="19" t="s">
        <v>1</v>
      </c>
      <c r="D2" s="20" t="s">
        <v>5</v>
      </c>
      <c r="F2" s="125" t="s">
        <v>86</v>
      </c>
    </row>
    <row r="3" spans="1:6" x14ac:dyDescent="0.25">
      <c r="A3" s="2" t="s">
        <v>40</v>
      </c>
      <c r="B3" s="9">
        <f>14</f>
        <v>14</v>
      </c>
      <c r="C3" s="9">
        <v>45</v>
      </c>
      <c r="D3" s="13">
        <f>C3*B3</f>
        <v>630</v>
      </c>
      <c r="F3" s="125"/>
    </row>
    <row r="4" spans="1:6" x14ac:dyDescent="0.25">
      <c r="A4" s="111" t="s">
        <v>43</v>
      </c>
      <c r="B4" s="109">
        <v>6</v>
      </c>
      <c r="C4" s="54">
        <v>45</v>
      </c>
      <c r="D4" s="13">
        <f>C4*B4</f>
        <v>270</v>
      </c>
      <c r="F4" s="125"/>
    </row>
    <row r="5" spans="1:6" x14ac:dyDescent="0.25">
      <c r="A5" s="2" t="s">
        <v>28</v>
      </c>
      <c r="B5" s="9">
        <v>7</v>
      </c>
      <c r="C5" s="9">
        <v>45</v>
      </c>
      <c r="D5" s="13">
        <f>C5*B5</f>
        <v>315</v>
      </c>
      <c r="F5" s="125"/>
    </row>
    <row r="6" spans="1:6" x14ac:dyDescent="0.25">
      <c r="A6" s="15" t="s">
        <v>72</v>
      </c>
      <c r="B6" s="9">
        <f>(B3+B4+B5)*7/100</f>
        <v>1.89</v>
      </c>
      <c r="C6" s="9">
        <v>45</v>
      </c>
      <c r="D6" s="11">
        <f>C6*B6</f>
        <v>85.05</v>
      </c>
      <c r="F6" s="125"/>
    </row>
    <row r="7" spans="1:6" x14ac:dyDescent="0.25">
      <c r="A7" s="6" t="s">
        <v>2</v>
      </c>
      <c r="B7" s="10"/>
      <c r="C7" s="10"/>
      <c r="D7" s="12">
        <f>SUM(D3:D6)</f>
        <v>1300.05</v>
      </c>
    </row>
    <row r="9" spans="1:6" ht="15" customHeight="1" x14ac:dyDescent="0.25">
      <c r="C9"/>
      <c r="D9"/>
    </row>
    <row r="10" spans="1:6" x14ac:dyDescent="0.25">
      <c r="A10" s="132" t="s">
        <v>106</v>
      </c>
      <c r="B10" s="132"/>
      <c r="C10" s="132"/>
      <c r="D10" s="132"/>
    </row>
    <row r="11" spans="1:6" x14ac:dyDescent="0.25">
      <c r="A11" s="16" t="s">
        <v>111</v>
      </c>
      <c r="B11" s="16" t="s">
        <v>4</v>
      </c>
      <c r="C11" s="16" t="s">
        <v>3</v>
      </c>
      <c r="D11" s="17" t="s">
        <v>5</v>
      </c>
    </row>
    <row r="12" spans="1:6" x14ac:dyDescent="0.25">
      <c r="A12" s="91" t="s">
        <v>6</v>
      </c>
      <c r="B12" s="110">
        <v>120</v>
      </c>
      <c r="C12" s="111">
        <v>2</v>
      </c>
      <c r="D12" s="4">
        <f>B12*C12</f>
        <v>240</v>
      </c>
    </row>
    <row r="13" spans="1:6" x14ac:dyDescent="0.25">
      <c r="A13" s="91" t="s">
        <v>30</v>
      </c>
      <c r="B13" s="110">
        <v>25</v>
      </c>
      <c r="C13" s="111">
        <v>2</v>
      </c>
      <c r="D13" s="4">
        <f>C13*B13</f>
        <v>50</v>
      </c>
    </row>
    <row r="14" spans="1:6" x14ac:dyDescent="0.25">
      <c r="A14" s="91" t="s">
        <v>43</v>
      </c>
      <c r="B14" s="110">
        <v>150</v>
      </c>
      <c r="C14" s="111">
        <v>1</v>
      </c>
      <c r="D14" s="4">
        <f>C14*B14</f>
        <v>150</v>
      </c>
    </row>
    <row r="15" spans="1:6" x14ac:dyDescent="0.25">
      <c r="A15" s="2" t="s">
        <v>7</v>
      </c>
      <c r="B15" s="21">
        <f>D7*10/100</f>
        <v>130.005</v>
      </c>
      <c r="C15" s="2">
        <v>1</v>
      </c>
      <c r="D15" s="4">
        <f>C15*B15</f>
        <v>130.005</v>
      </c>
    </row>
    <row r="16" spans="1:6" x14ac:dyDescent="0.25">
      <c r="A16" s="3" t="s">
        <v>2</v>
      </c>
      <c r="B16" s="21"/>
      <c r="C16" s="2"/>
      <c r="D16" s="7">
        <f>SUM(D12:D15)</f>
        <v>570.005</v>
      </c>
    </row>
    <row r="18" spans="1:2" x14ac:dyDescent="0.25">
      <c r="A18" s="8" t="s">
        <v>102</v>
      </c>
      <c r="B18" s="22">
        <f>D16+D7</f>
        <v>1870.0549999999998</v>
      </c>
    </row>
  </sheetData>
  <sheetProtection sheet="1" objects="1" scenarios="1" selectLockedCells="1"/>
  <mergeCells count="3">
    <mergeCell ref="A1:D1"/>
    <mergeCell ref="A10:D10"/>
    <mergeCell ref="F2:F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D0E5-E9AF-47BB-ADCB-4B71E203F4CB}">
  <dimension ref="A1:F18"/>
  <sheetViews>
    <sheetView workbookViewId="0">
      <selection sqref="A1:XFD1048576"/>
    </sheetView>
  </sheetViews>
  <sheetFormatPr baseColWidth="10" defaultRowHeight="15" x14ac:dyDescent="0.25"/>
  <cols>
    <col min="1" max="1" width="96.140625" customWidth="1"/>
    <col min="2" max="2" width="31" customWidth="1"/>
    <col min="3" max="3" width="21" customWidth="1"/>
    <col min="4" max="4" width="28.5703125" customWidth="1"/>
    <col min="6" max="6" width="41.7109375" customWidth="1"/>
  </cols>
  <sheetData>
    <row r="1" spans="1:6" x14ac:dyDescent="0.25">
      <c r="A1" s="133" t="s">
        <v>12</v>
      </c>
      <c r="B1" s="133"/>
      <c r="C1" s="133"/>
      <c r="D1" s="133"/>
      <c r="F1" s="29" t="s">
        <v>16</v>
      </c>
    </row>
    <row r="2" spans="1:6" s="40" customFormat="1" x14ac:dyDescent="0.25">
      <c r="A2" s="41" t="s">
        <v>112</v>
      </c>
      <c r="B2" s="42" t="s">
        <v>0</v>
      </c>
      <c r="C2" s="42" t="s">
        <v>1</v>
      </c>
      <c r="D2" s="41" t="s">
        <v>5</v>
      </c>
      <c r="F2" s="125" t="s">
        <v>103</v>
      </c>
    </row>
    <row r="3" spans="1:6" x14ac:dyDescent="0.25">
      <c r="A3" s="26" t="s">
        <v>17</v>
      </c>
      <c r="B3" s="25">
        <v>5</v>
      </c>
      <c r="C3" s="25">
        <v>45</v>
      </c>
      <c r="D3" s="4">
        <f>B3*C3</f>
        <v>225</v>
      </c>
      <c r="F3" s="125"/>
    </row>
    <row r="4" spans="1:6" x14ac:dyDescent="0.25">
      <c r="A4" s="2" t="s">
        <v>11</v>
      </c>
      <c r="B4" s="2">
        <v>3</v>
      </c>
      <c r="C4" s="2">
        <v>45</v>
      </c>
      <c r="D4" s="4">
        <f>B4*C4</f>
        <v>135</v>
      </c>
      <c r="F4" s="125"/>
    </row>
    <row r="5" spans="1:6" x14ac:dyDescent="0.25">
      <c r="A5" s="2" t="s">
        <v>13</v>
      </c>
      <c r="B5" s="2">
        <v>3</v>
      </c>
      <c r="C5" s="2">
        <v>45</v>
      </c>
      <c r="D5" s="4">
        <f>B5*C5</f>
        <v>135</v>
      </c>
    </row>
    <row r="6" spans="1:6" x14ac:dyDescent="0.25">
      <c r="A6" s="2" t="s">
        <v>32</v>
      </c>
      <c r="B6" s="2">
        <v>4.5</v>
      </c>
      <c r="C6" s="2">
        <v>45</v>
      </c>
      <c r="D6" s="4">
        <f>B6*C6</f>
        <v>202.5</v>
      </c>
    </row>
    <row r="7" spans="1:6" x14ac:dyDescent="0.25">
      <c r="A7" s="2" t="s">
        <v>18</v>
      </c>
      <c r="B7" s="2">
        <v>4</v>
      </c>
      <c r="C7" s="2">
        <v>45</v>
      </c>
      <c r="D7" s="4">
        <f t="shared" ref="D7:D9" si="0">B7*C7</f>
        <v>180</v>
      </c>
    </row>
    <row r="8" spans="1:6" x14ac:dyDescent="0.25">
      <c r="A8" s="2" t="s">
        <v>19</v>
      </c>
      <c r="B8" s="2">
        <v>6</v>
      </c>
      <c r="C8" s="2">
        <v>45</v>
      </c>
      <c r="D8" s="4">
        <f t="shared" si="0"/>
        <v>270</v>
      </c>
    </row>
    <row r="9" spans="1:6" x14ac:dyDescent="0.25">
      <c r="A9" s="15" t="s">
        <v>29</v>
      </c>
      <c r="B9" s="2">
        <v>14</v>
      </c>
      <c r="C9" s="2">
        <v>45</v>
      </c>
      <c r="D9" s="4">
        <f t="shared" si="0"/>
        <v>630</v>
      </c>
    </row>
    <row r="10" spans="1:6" x14ac:dyDescent="0.25">
      <c r="A10" s="15" t="s">
        <v>72</v>
      </c>
      <c r="B10" s="2">
        <f>(B9+B8+B7+B6+B5+B4+B3)*7/100</f>
        <v>2.7650000000000001</v>
      </c>
      <c r="C10" s="2">
        <v>45</v>
      </c>
      <c r="D10" s="4">
        <f>B10*C10</f>
        <v>124.42500000000001</v>
      </c>
    </row>
    <row r="11" spans="1:6" x14ac:dyDescent="0.25">
      <c r="A11" s="2" t="s">
        <v>2</v>
      </c>
      <c r="B11" s="2"/>
      <c r="C11" s="2"/>
      <c r="D11" s="7">
        <f>SUM(D3:D10)</f>
        <v>1901.925</v>
      </c>
    </row>
    <row r="13" spans="1:6" x14ac:dyDescent="0.25">
      <c r="A13" s="134" t="s">
        <v>104</v>
      </c>
      <c r="B13" s="134"/>
      <c r="C13" s="134"/>
      <c r="D13" s="134"/>
    </row>
    <row r="14" spans="1:6" x14ac:dyDescent="0.25">
      <c r="A14" s="16" t="s">
        <v>111</v>
      </c>
      <c r="B14" s="16" t="s">
        <v>4</v>
      </c>
      <c r="C14" s="16" t="s">
        <v>3</v>
      </c>
      <c r="D14" s="17" t="s">
        <v>5</v>
      </c>
    </row>
    <row r="15" spans="1:6" x14ac:dyDescent="0.25">
      <c r="A15" s="2" t="s">
        <v>7</v>
      </c>
      <c r="B15" s="14">
        <f>D11*10/100</f>
        <v>190.1925</v>
      </c>
      <c r="C15" s="2">
        <v>1</v>
      </c>
      <c r="D15" s="30">
        <f>B15</f>
        <v>190.1925</v>
      </c>
    </row>
    <row r="16" spans="1:6" x14ac:dyDescent="0.25">
      <c r="A16" s="6" t="s">
        <v>2</v>
      </c>
      <c r="B16" s="24"/>
      <c r="C16" s="10"/>
      <c r="D16" s="12">
        <f>D15</f>
        <v>190.1925</v>
      </c>
    </row>
    <row r="18" spans="1:2" x14ac:dyDescent="0.25">
      <c r="A18" s="8" t="s">
        <v>14</v>
      </c>
      <c r="B18" s="22">
        <f>D11+D16</f>
        <v>2092.1174999999998</v>
      </c>
    </row>
  </sheetData>
  <sheetProtection sheet="1" objects="1" scenarios="1" selectLockedCells="1"/>
  <mergeCells count="3">
    <mergeCell ref="A1:D1"/>
    <mergeCell ref="A13:D13"/>
    <mergeCell ref="F2: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E4E7-DE47-4A9A-93E5-3A0C3102CF51}">
  <dimension ref="A1:F29"/>
  <sheetViews>
    <sheetView topLeftCell="A14" workbookViewId="0">
      <selection activeCell="A7" sqref="A7"/>
    </sheetView>
  </sheetViews>
  <sheetFormatPr baseColWidth="10" defaultRowHeight="15" x14ac:dyDescent="0.25"/>
  <cols>
    <col min="1" max="1" width="96.140625" customWidth="1"/>
    <col min="2" max="2" width="31" style="52" customWidth="1"/>
    <col min="3" max="3" width="23.140625" customWidth="1"/>
    <col min="4" max="4" width="28.5703125" customWidth="1"/>
    <col min="6" max="6" width="58" customWidth="1"/>
  </cols>
  <sheetData>
    <row r="1" spans="1:6" x14ac:dyDescent="0.25">
      <c r="A1" s="133" t="s">
        <v>107</v>
      </c>
      <c r="B1" s="133"/>
      <c r="C1" s="133"/>
      <c r="D1" s="133"/>
      <c r="F1" s="93" t="s">
        <v>16</v>
      </c>
    </row>
    <row r="2" spans="1:6" ht="15" customHeight="1" x14ac:dyDescent="0.25">
      <c r="A2" s="45" t="s">
        <v>112</v>
      </c>
      <c r="B2" s="47" t="s">
        <v>0</v>
      </c>
      <c r="C2" s="45" t="s">
        <v>1</v>
      </c>
      <c r="D2" s="45" t="s">
        <v>5</v>
      </c>
      <c r="F2" s="125" t="s">
        <v>122</v>
      </c>
    </row>
    <row r="3" spans="1:6" x14ac:dyDescent="0.25">
      <c r="A3" s="43" t="s">
        <v>113</v>
      </c>
      <c r="B3" s="48">
        <v>1.5</v>
      </c>
      <c r="C3" s="99">
        <v>45</v>
      </c>
      <c r="D3" s="44">
        <f t="shared" ref="D3:D18" si="0">B3*C3</f>
        <v>67.5</v>
      </c>
      <c r="F3" s="125"/>
    </row>
    <row r="4" spans="1:6" ht="30" x14ac:dyDescent="0.25">
      <c r="A4" s="31" t="s">
        <v>94</v>
      </c>
      <c r="B4" s="9">
        <v>1.5</v>
      </c>
      <c r="C4" s="100">
        <v>45</v>
      </c>
      <c r="D4" s="44">
        <f t="shared" si="0"/>
        <v>67.5</v>
      </c>
      <c r="F4" s="125"/>
    </row>
    <row r="5" spans="1:6" x14ac:dyDescent="0.25">
      <c r="A5" s="2" t="s">
        <v>95</v>
      </c>
      <c r="B5" s="9">
        <v>0.5</v>
      </c>
      <c r="C5" s="100">
        <v>45</v>
      </c>
      <c r="D5" s="44">
        <f t="shared" si="0"/>
        <v>22.5</v>
      </c>
      <c r="F5" s="125"/>
    </row>
    <row r="6" spans="1:6" ht="30" x14ac:dyDescent="0.25">
      <c r="A6" s="31" t="s">
        <v>96</v>
      </c>
      <c r="B6" s="9">
        <f>0.5+0.5+1.5</f>
        <v>2.5</v>
      </c>
      <c r="C6" s="100">
        <v>45</v>
      </c>
      <c r="D6" s="44">
        <f t="shared" si="0"/>
        <v>112.5</v>
      </c>
      <c r="F6" s="125"/>
    </row>
    <row r="7" spans="1:6" x14ac:dyDescent="0.25">
      <c r="A7" s="112" t="s">
        <v>37</v>
      </c>
      <c r="B7" s="113">
        <v>3</v>
      </c>
      <c r="C7" s="100">
        <v>45</v>
      </c>
      <c r="D7" s="44">
        <f t="shared" si="0"/>
        <v>135</v>
      </c>
      <c r="F7" s="125"/>
    </row>
    <row r="8" spans="1:6" ht="30" x14ac:dyDescent="0.25">
      <c r="A8" s="32" t="s">
        <v>115</v>
      </c>
      <c r="B8" s="36">
        <v>2</v>
      </c>
      <c r="C8" s="100">
        <v>45</v>
      </c>
      <c r="D8" s="44">
        <f t="shared" si="0"/>
        <v>90</v>
      </c>
      <c r="F8" s="125"/>
    </row>
    <row r="9" spans="1:6" x14ac:dyDescent="0.25">
      <c r="A9" s="31" t="s">
        <v>21</v>
      </c>
      <c r="B9" s="9">
        <f>6+0.5</f>
        <v>6.5</v>
      </c>
      <c r="C9" s="100">
        <v>45</v>
      </c>
      <c r="D9" s="44">
        <f t="shared" si="0"/>
        <v>292.5</v>
      </c>
      <c r="F9" s="125"/>
    </row>
    <row r="10" spans="1:6" x14ac:dyDescent="0.25">
      <c r="A10" s="33" t="s">
        <v>35</v>
      </c>
      <c r="B10" s="9">
        <f>12+6</f>
        <v>18</v>
      </c>
      <c r="C10" s="100">
        <v>45</v>
      </c>
      <c r="D10" s="44">
        <f t="shared" si="0"/>
        <v>810</v>
      </c>
      <c r="F10" s="125"/>
    </row>
    <row r="11" spans="1:6" x14ac:dyDescent="0.25">
      <c r="A11" s="114" t="s">
        <v>36</v>
      </c>
      <c r="B11" s="113">
        <f>3*6</f>
        <v>18</v>
      </c>
      <c r="C11" s="100">
        <v>45</v>
      </c>
      <c r="D11" s="44">
        <f>B11*C11</f>
        <v>810</v>
      </c>
    </row>
    <row r="12" spans="1:6" ht="30" x14ac:dyDescent="0.25">
      <c r="A12" s="31" t="s">
        <v>20</v>
      </c>
      <c r="B12" s="9">
        <f>2.5</f>
        <v>2.5</v>
      </c>
      <c r="C12" s="100">
        <v>45</v>
      </c>
      <c r="D12" s="44">
        <f t="shared" si="0"/>
        <v>112.5</v>
      </c>
    </row>
    <row r="13" spans="1:6" ht="30" x14ac:dyDescent="0.25">
      <c r="A13" s="31" t="s">
        <v>97</v>
      </c>
      <c r="B13" s="9">
        <f>0.5+4+1</f>
        <v>5.5</v>
      </c>
      <c r="C13" s="100">
        <v>45</v>
      </c>
      <c r="D13" s="44">
        <f t="shared" si="0"/>
        <v>247.5</v>
      </c>
    </row>
    <row r="14" spans="1:6" x14ac:dyDescent="0.25">
      <c r="A14" s="114" t="s">
        <v>38</v>
      </c>
      <c r="B14" s="113">
        <v>3</v>
      </c>
      <c r="C14" s="100">
        <v>45</v>
      </c>
      <c r="D14" s="44">
        <f t="shared" si="0"/>
        <v>135</v>
      </c>
    </row>
    <row r="15" spans="1:6" ht="30" x14ac:dyDescent="0.25">
      <c r="A15" s="31" t="s">
        <v>22</v>
      </c>
      <c r="B15" s="53">
        <v>4</v>
      </c>
      <c r="C15" s="100">
        <v>45</v>
      </c>
      <c r="D15" s="44">
        <f t="shared" si="0"/>
        <v>180</v>
      </c>
    </row>
    <row r="16" spans="1:6" ht="30" x14ac:dyDescent="0.25">
      <c r="A16" s="31" t="s">
        <v>27</v>
      </c>
      <c r="B16" s="9">
        <v>2</v>
      </c>
      <c r="C16" s="100">
        <v>45</v>
      </c>
      <c r="D16" s="44">
        <f t="shared" si="0"/>
        <v>90</v>
      </c>
    </row>
    <row r="17" spans="1:4" x14ac:dyDescent="0.25">
      <c r="A17" s="114" t="s">
        <v>39</v>
      </c>
      <c r="B17" s="113">
        <v>3</v>
      </c>
      <c r="C17" s="100">
        <v>45</v>
      </c>
      <c r="D17" s="44">
        <f t="shared" si="0"/>
        <v>135</v>
      </c>
    </row>
    <row r="18" spans="1:4" x14ac:dyDescent="0.25">
      <c r="A18" s="15" t="s">
        <v>72</v>
      </c>
      <c r="B18" s="34">
        <f>(B17+B16+B15+B14+B13+B12+B11+B10+B9+B8+B7+B6+B5+B4+B3)*7/100</f>
        <v>5.1449999999999996</v>
      </c>
      <c r="C18" s="100">
        <v>45</v>
      </c>
      <c r="D18" s="44">
        <f t="shared" si="0"/>
        <v>231.52499999999998</v>
      </c>
    </row>
    <row r="19" spans="1:4" x14ac:dyDescent="0.25">
      <c r="A19" s="3" t="s">
        <v>2</v>
      </c>
      <c r="B19" s="49"/>
      <c r="C19" s="2"/>
      <c r="D19" s="23">
        <f>SUM(D3:D18)</f>
        <v>3539.0250000000001</v>
      </c>
    </row>
    <row r="21" spans="1:4" x14ac:dyDescent="0.25">
      <c r="A21" s="135" t="s">
        <v>105</v>
      </c>
      <c r="B21" s="135"/>
      <c r="C21" s="135"/>
      <c r="D21" s="135"/>
    </row>
    <row r="22" spans="1:4" x14ac:dyDescent="0.25">
      <c r="A22" s="16" t="s">
        <v>111</v>
      </c>
      <c r="B22" s="16" t="s">
        <v>4</v>
      </c>
      <c r="C22" s="16" t="s">
        <v>3</v>
      </c>
      <c r="D22" s="17" t="s">
        <v>5</v>
      </c>
    </row>
    <row r="23" spans="1:4" x14ac:dyDescent="0.25">
      <c r="A23" s="111" t="s">
        <v>98</v>
      </c>
      <c r="B23" s="115">
        <v>150</v>
      </c>
      <c r="C23" s="116">
        <v>9</v>
      </c>
      <c r="D23" s="38">
        <f>B23*C23</f>
        <v>1350</v>
      </c>
    </row>
    <row r="24" spans="1:4" x14ac:dyDescent="0.25">
      <c r="A24" s="2" t="s">
        <v>7</v>
      </c>
      <c r="B24" s="50">
        <f>D19*10/100</f>
        <v>353.90249999999997</v>
      </c>
      <c r="C24" s="2">
        <v>1</v>
      </c>
      <c r="D24" s="30">
        <f>B24</f>
        <v>353.90249999999997</v>
      </c>
    </row>
    <row r="25" spans="1:4" x14ac:dyDescent="0.25">
      <c r="A25" s="2" t="s">
        <v>23</v>
      </c>
      <c r="B25" s="50">
        <v>150</v>
      </c>
      <c r="C25" s="2">
        <v>1</v>
      </c>
      <c r="D25" s="30">
        <f t="shared" ref="D25:D26" si="1">B25</f>
        <v>150</v>
      </c>
    </row>
    <row r="26" spans="1:4" x14ac:dyDescent="0.25">
      <c r="A26" s="2" t="s">
        <v>24</v>
      </c>
      <c r="B26" s="50">
        <v>15</v>
      </c>
      <c r="C26" s="2">
        <v>1</v>
      </c>
      <c r="D26" s="30">
        <f t="shared" si="1"/>
        <v>15</v>
      </c>
    </row>
    <row r="27" spans="1:4" x14ac:dyDescent="0.25">
      <c r="A27" s="6" t="s">
        <v>2</v>
      </c>
      <c r="B27" s="24"/>
      <c r="C27" s="10"/>
      <c r="D27" s="12">
        <f>SUM(D23:D26)</f>
        <v>1868.9024999999999</v>
      </c>
    </row>
    <row r="29" spans="1:4" x14ac:dyDescent="0.25">
      <c r="A29" s="8" t="s">
        <v>14</v>
      </c>
      <c r="B29" s="51">
        <f>D19+D27</f>
        <v>5407.9274999999998</v>
      </c>
    </row>
  </sheetData>
  <sheetProtection sheet="1" objects="1" scenarios="1" selectLockedCells="1"/>
  <mergeCells count="3">
    <mergeCell ref="A1:D1"/>
    <mergeCell ref="A21:D21"/>
    <mergeCell ref="F2:F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2E37-30E2-4895-BFD3-ABF2E006420E}">
  <dimension ref="A1:F30"/>
  <sheetViews>
    <sheetView zoomScale="84" workbookViewId="0">
      <selection activeCell="A7" sqref="A7"/>
    </sheetView>
  </sheetViews>
  <sheetFormatPr baseColWidth="10" defaultRowHeight="15" x14ac:dyDescent="0.25"/>
  <cols>
    <col min="1" max="1" width="96.140625" customWidth="1"/>
    <col min="2" max="2" width="31" customWidth="1"/>
    <col min="3" max="3" width="23.140625" style="1" customWidth="1"/>
    <col min="4" max="4" width="34.42578125" style="5" customWidth="1"/>
    <col min="6" max="6" width="53" customWidth="1"/>
  </cols>
  <sheetData>
    <row r="1" spans="1:6" x14ac:dyDescent="0.25">
      <c r="A1" s="133" t="s">
        <v>107</v>
      </c>
      <c r="B1" s="133"/>
      <c r="C1" s="133"/>
      <c r="D1" s="133"/>
      <c r="F1" s="93" t="s">
        <v>16</v>
      </c>
    </row>
    <row r="2" spans="1:6" ht="15" customHeight="1" x14ac:dyDescent="0.25">
      <c r="A2" s="41" t="s">
        <v>112</v>
      </c>
      <c r="B2" s="41" t="s">
        <v>0</v>
      </c>
      <c r="C2" s="92" t="s">
        <v>1</v>
      </c>
      <c r="D2" s="46" t="s">
        <v>5</v>
      </c>
      <c r="F2" s="125" t="s">
        <v>123</v>
      </c>
    </row>
    <row r="3" spans="1:6" x14ac:dyDescent="0.25">
      <c r="A3" s="43" t="s">
        <v>114</v>
      </c>
      <c r="B3" s="48">
        <v>1.5</v>
      </c>
      <c r="C3" s="99">
        <v>45</v>
      </c>
      <c r="D3" s="35">
        <f t="shared" ref="D3:D18" si="0">B3*C3</f>
        <v>67.5</v>
      </c>
      <c r="F3" s="125"/>
    </row>
    <row r="4" spans="1:6" ht="30" x14ac:dyDescent="0.25">
      <c r="A4" s="31" t="s">
        <v>94</v>
      </c>
      <c r="B4" s="9">
        <v>1.5</v>
      </c>
      <c r="C4" s="100">
        <v>45</v>
      </c>
      <c r="D4" s="35">
        <f t="shared" si="0"/>
        <v>67.5</v>
      </c>
      <c r="F4" s="125"/>
    </row>
    <row r="5" spans="1:6" x14ac:dyDescent="0.25">
      <c r="A5" s="2" t="s">
        <v>95</v>
      </c>
      <c r="B5" s="9">
        <v>0.5</v>
      </c>
      <c r="C5" s="100">
        <v>45</v>
      </c>
      <c r="D5" s="35">
        <f t="shared" si="0"/>
        <v>22.5</v>
      </c>
      <c r="F5" s="125"/>
    </row>
    <row r="6" spans="1:6" ht="30" x14ac:dyDescent="0.25">
      <c r="A6" s="31" t="s">
        <v>96</v>
      </c>
      <c r="B6" s="9">
        <f>0.5+0.5+1.5</f>
        <v>2.5</v>
      </c>
      <c r="C6" s="100">
        <v>45</v>
      </c>
      <c r="D6" s="35">
        <f t="shared" si="0"/>
        <v>112.5</v>
      </c>
      <c r="F6" s="125"/>
    </row>
    <row r="7" spans="1:6" x14ac:dyDescent="0.25">
      <c r="A7" s="112" t="s">
        <v>37</v>
      </c>
      <c r="B7" s="113">
        <v>3</v>
      </c>
      <c r="C7" s="100">
        <v>45</v>
      </c>
      <c r="D7" s="35">
        <f t="shared" si="0"/>
        <v>135</v>
      </c>
      <c r="F7" s="125"/>
    </row>
    <row r="8" spans="1:6" ht="30" x14ac:dyDescent="0.25">
      <c r="A8" s="32" t="s">
        <v>116</v>
      </c>
      <c r="B8" s="36">
        <v>2</v>
      </c>
      <c r="C8" s="100">
        <v>45</v>
      </c>
      <c r="D8" s="35">
        <f t="shared" si="0"/>
        <v>90</v>
      </c>
      <c r="F8" s="125"/>
    </row>
    <row r="9" spans="1:6" x14ac:dyDescent="0.25">
      <c r="A9" s="31" t="s">
        <v>21</v>
      </c>
      <c r="B9" s="9">
        <f>6+0.5</f>
        <v>6.5</v>
      </c>
      <c r="C9" s="100">
        <v>45</v>
      </c>
      <c r="D9" s="35">
        <f t="shared" si="0"/>
        <v>292.5</v>
      </c>
      <c r="F9" s="125"/>
    </row>
    <row r="10" spans="1:6" x14ac:dyDescent="0.25">
      <c r="A10" s="33" t="s">
        <v>35</v>
      </c>
      <c r="B10" s="9">
        <f>12+6</f>
        <v>18</v>
      </c>
      <c r="C10" s="100">
        <v>45</v>
      </c>
      <c r="D10" s="35">
        <f t="shared" si="0"/>
        <v>810</v>
      </c>
      <c r="F10" s="125"/>
    </row>
    <row r="11" spans="1:6" x14ac:dyDescent="0.25">
      <c r="A11" s="114" t="s">
        <v>36</v>
      </c>
      <c r="B11" s="113">
        <f>3*6</f>
        <v>18</v>
      </c>
      <c r="C11" s="100">
        <v>45</v>
      </c>
      <c r="D11" s="35">
        <f t="shared" si="0"/>
        <v>810</v>
      </c>
    </row>
    <row r="12" spans="1:6" ht="30" x14ac:dyDescent="0.25">
      <c r="A12" s="31" t="s">
        <v>20</v>
      </c>
      <c r="B12" s="9">
        <f>2.5</f>
        <v>2.5</v>
      </c>
      <c r="C12" s="100">
        <v>45</v>
      </c>
      <c r="D12" s="35">
        <f t="shared" si="0"/>
        <v>112.5</v>
      </c>
    </row>
    <row r="13" spans="1:6" ht="30" x14ac:dyDescent="0.25">
      <c r="A13" s="31" t="s">
        <v>97</v>
      </c>
      <c r="B13" s="9">
        <f>0.5+4+1</f>
        <v>5.5</v>
      </c>
      <c r="C13" s="100">
        <v>45</v>
      </c>
      <c r="D13" s="35">
        <f t="shared" si="0"/>
        <v>247.5</v>
      </c>
    </row>
    <row r="14" spans="1:6" x14ac:dyDescent="0.25">
      <c r="A14" s="114" t="s">
        <v>38</v>
      </c>
      <c r="B14" s="113">
        <v>3</v>
      </c>
      <c r="C14" s="100">
        <v>45</v>
      </c>
      <c r="D14" s="35">
        <f t="shared" si="0"/>
        <v>135</v>
      </c>
    </row>
    <row r="15" spans="1:6" ht="30" x14ac:dyDescent="0.25">
      <c r="A15" s="31" t="s">
        <v>22</v>
      </c>
      <c r="B15" s="53">
        <v>4</v>
      </c>
      <c r="C15" s="100">
        <v>45</v>
      </c>
      <c r="D15" s="35">
        <f t="shared" si="0"/>
        <v>180</v>
      </c>
    </row>
    <row r="16" spans="1:6" ht="30" x14ac:dyDescent="0.25">
      <c r="A16" s="31" t="s">
        <v>27</v>
      </c>
      <c r="B16" s="9">
        <v>2</v>
      </c>
      <c r="C16" s="100">
        <v>45</v>
      </c>
      <c r="D16" s="35">
        <f t="shared" si="0"/>
        <v>90</v>
      </c>
    </row>
    <row r="17" spans="1:4" x14ac:dyDescent="0.25">
      <c r="A17" s="114" t="s">
        <v>39</v>
      </c>
      <c r="B17" s="113">
        <v>3</v>
      </c>
      <c r="C17" s="100">
        <v>45</v>
      </c>
      <c r="D17" s="35">
        <f t="shared" si="0"/>
        <v>135</v>
      </c>
    </row>
    <row r="18" spans="1:4" ht="30" x14ac:dyDescent="0.25">
      <c r="A18" s="31" t="s">
        <v>31</v>
      </c>
      <c r="B18" s="9">
        <v>1</v>
      </c>
      <c r="C18" s="100">
        <v>45</v>
      </c>
      <c r="D18" s="35">
        <f t="shared" si="0"/>
        <v>45</v>
      </c>
    </row>
    <row r="19" spans="1:4" x14ac:dyDescent="0.25">
      <c r="A19" s="15" t="s">
        <v>72</v>
      </c>
      <c r="B19" s="34">
        <f>(B18+B17+B16+B15+B14+B13+B12+B11+B10+B9+B8+B7+B6+B5+B4+B3)*7/100</f>
        <v>5.2149999999999999</v>
      </c>
      <c r="C19" s="99">
        <v>45</v>
      </c>
      <c r="D19" s="35">
        <f t="shared" ref="D19" si="1">B19*C19</f>
        <v>234.67499999999998</v>
      </c>
    </row>
    <row r="20" spans="1:4" x14ac:dyDescent="0.25">
      <c r="A20" s="2" t="s">
        <v>2</v>
      </c>
      <c r="B20" s="2"/>
      <c r="C20" s="9"/>
      <c r="D20" s="7">
        <f>SUM(D3:D19)</f>
        <v>3587.1750000000002</v>
      </c>
    </row>
    <row r="22" spans="1:4" ht="24" customHeight="1" x14ac:dyDescent="0.25">
      <c r="A22" s="135" t="s">
        <v>105</v>
      </c>
      <c r="B22" s="135"/>
      <c r="C22" s="135"/>
      <c r="D22" s="135"/>
    </row>
    <row r="23" spans="1:4" x14ac:dyDescent="0.25">
      <c r="A23" s="16" t="s">
        <v>111</v>
      </c>
      <c r="B23" s="16" t="s">
        <v>4</v>
      </c>
      <c r="C23" s="16" t="s">
        <v>3</v>
      </c>
      <c r="D23" s="17" t="s">
        <v>5</v>
      </c>
    </row>
    <row r="24" spans="1:4" x14ac:dyDescent="0.25">
      <c r="A24" s="111" t="s">
        <v>98</v>
      </c>
      <c r="B24" s="115">
        <v>150</v>
      </c>
      <c r="C24" s="117">
        <v>9</v>
      </c>
      <c r="D24" s="38">
        <f>B24*C24</f>
        <v>1350</v>
      </c>
    </row>
    <row r="25" spans="1:4" x14ac:dyDescent="0.25">
      <c r="A25" s="2" t="s">
        <v>7</v>
      </c>
      <c r="B25" s="14">
        <f>D20*10/100</f>
        <v>358.71749999999997</v>
      </c>
      <c r="C25" s="9">
        <v>1</v>
      </c>
      <c r="D25" s="30">
        <f>B25</f>
        <v>358.71749999999997</v>
      </c>
    </row>
    <row r="26" spans="1:4" x14ac:dyDescent="0.25">
      <c r="A26" s="2" t="s">
        <v>23</v>
      </c>
      <c r="B26" s="14">
        <v>150</v>
      </c>
      <c r="C26" s="9">
        <v>1</v>
      </c>
      <c r="D26" s="30">
        <f t="shared" ref="D26:D27" si="2">B26</f>
        <v>150</v>
      </c>
    </row>
    <row r="27" spans="1:4" x14ac:dyDescent="0.25">
      <c r="A27" s="2" t="s">
        <v>24</v>
      </c>
      <c r="B27" s="14">
        <v>15</v>
      </c>
      <c r="C27" s="9">
        <v>1</v>
      </c>
      <c r="D27" s="30">
        <f t="shared" si="2"/>
        <v>15</v>
      </c>
    </row>
    <row r="28" spans="1:4" x14ac:dyDescent="0.25">
      <c r="A28" s="6" t="s">
        <v>2</v>
      </c>
      <c r="B28" s="24"/>
      <c r="C28" s="10"/>
      <c r="D28" s="12">
        <f>SUM(D24:D27)</f>
        <v>1873.7175</v>
      </c>
    </row>
    <row r="30" spans="1:4" x14ac:dyDescent="0.25">
      <c r="A30" s="8" t="s">
        <v>14</v>
      </c>
      <c r="B30" s="22">
        <f>D20+D28</f>
        <v>5460.8924999999999</v>
      </c>
    </row>
  </sheetData>
  <sheetProtection sheet="1" objects="1" scenarios="1" selectLockedCells="1"/>
  <mergeCells count="3">
    <mergeCell ref="A1:D1"/>
    <mergeCell ref="A22:D22"/>
    <mergeCell ref="F2: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40AD-34CC-4B2B-8810-63982B6E9CDA}">
  <dimension ref="A1:F25"/>
  <sheetViews>
    <sheetView tabSelected="1" topLeftCell="A9" zoomScale="68" zoomScaleNormal="59" workbookViewId="0">
      <selection activeCell="C24" sqref="C24"/>
    </sheetView>
  </sheetViews>
  <sheetFormatPr baseColWidth="10" defaultRowHeight="15" x14ac:dyDescent="0.25"/>
  <cols>
    <col min="1" max="1" width="98.28515625" customWidth="1"/>
    <col min="2" max="2" width="36.85546875" style="5" customWidth="1"/>
    <col min="3" max="3" width="37.28515625" style="5" customWidth="1"/>
    <col min="4" max="4" width="35.5703125" bestFit="1" customWidth="1"/>
    <col min="5" max="5" width="39.7109375" customWidth="1"/>
    <col min="6" max="6" width="36.140625" customWidth="1"/>
  </cols>
  <sheetData>
    <row r="1" spans="1:6" x14ac:dyDescent="0.25">
      <c r="A1" s="29" t="s">
        <v>15</v>
      </c>
      <c r="C1" s="136" t="s">
        <v>16</v>
      </c>
      <c r="D1" s="136"/>
    </row>
    <row r="2" spans="1:6" ht="161.25" customHeight="1" x14ac:dyDescent="0.25">
      <c r="A2" s="39" t="s">
        <v>77</v>
      </c>
      <c r="C2" s="137" t="s">
        <v>71</v>
      </c>
      <c r="D2" s="138"/>
    </row>
    <row r="3" spans="1:6" x14ac:dyDescent="0.25">
      <c r="C3"/>
    </row>
    <row r="4" spans="1:6" ht="60" customHeight="1" x14ac:dyDescent="0.25">
      <c r="A4" s="85" t="s">
        <v>8</v>
      </c>
      <c r="B4" s="86" t="s">
        <v>64</v>
      </c>
      <c r="C4" s="87" t="s">
        <v>117</v>
      </c>
      <c r="D4" s="85" t="s">
        <v>9</v>
      </c>
      <c r="E4" s="85" t="s">
        <v>65</v>
      </c>
      <c r="F4" s="87" t="s">
        <v>117</v>
      </c>
    </row>
    <row r="5" spans="1:6" x14ac:dyDescent="0.25">
      <c r="A5" s="81" t="s">
        <v>101</v>
      </c>
      <c r="B5" s="82">
        <v>1870</v>
      </c>
      <c r="C5" s="83" t="e">
        <f>'Prévisionnel de déploiement'!F58</f>
        <v>#DIV/0!</v>
      </c>
      <c r="D5" s="102">
        <v>1</v>
      </c>
      <c r="E5" s="82">
        <f>B5*D5</f>
        <v>1870</v>
      </c>
      <c r="F5" s="84" t="e">
        <f>C5*D5</f>
        <v>#DIV/0!</v>
      </c>
    </row>
    <row r="6" spans="1:6" x14ac:dyDescent="0.25">
      <c r="A6" s="2" t="s">
        <v>10</v>
      </c>
      <c r="B6" s="4">
        <v>2092</v>
      </c>
      <c r="C6" s="78">
        <f>'Partenariats régionaux'!B18</f>
        <v>2092.1174999999998</v>
      </c>
      <c r="D6" s="37">
        <v>1</v>
      </c>
      <c r="E6" s="4">
        <f t="shared" ref="E6:E8" si="0">B6*D6</f>
        <v>2092</v>
      </c>
      <c r="F6" s="79">
        <f>C6*D6</f>
        <v>2092.1174999999998</v>
      </c>
    </row>
    <row r="7" spans="1:6" x14ac:dyDescent="0.25">
      <c r="A7" s="2" t="s">
        <v>25</v>
      </c>
      <c r="B7" s="4">
        <v>5408</v>
      </c>
      <c r="C7" s="78">
        <f>'Coordo et Déploiement P2P'!B29</f>
        <v>5407.9274999999998</v>
      </c>
      <c r="D7" s="118">
        <v>0</v>
      </c>
      <c r="E7" s="4">
        <f>B7*D7</f>
        <v>0</v>
      </c>
      <c r="F7" s="79">
        <f>C7*D7</f>
        <v>0</v>
      </c>
    </row>
    <row r="8" spans="1:6" x14ac:dyDescent="0.25">
      <c r="A8" s="2" t="s">
        <v>26</v>
      </c>
      <c r="B8" s="4">
        <v>5461</v>
      </c>
      <c r="C8" s="78">
        <f>'Coordo et Déploiement softpeers'!B30</f>
        <v>5460.8924999999999</v>
      </c>
      <c r="D8" s="104">
        <v>4</v>
      </c>
      <c r="E8" s="4">
        <f t="shared" si="0"/>
        <v>21844</v>
      </c>
      <c r="F8" s="79">
        <f>C8*D8</f>
        <v>21843.57</v>
      </c>
    </row>
    <row r="10" spans="1:6" ht="30" x14ac:dyDescent="0.25">
      <c r="D10" s="80" t="s">
        <v>99</v>
      </c>
      <c r="E10" s="14">
        <f>E8+E7+E6</f>
        <v>23936</v>
      </c>
    </row>
    <row r="11" spans="1:6" ht="52.5" customHeight="1" x14ac:dyDescent="0.25">
      <c r="D11" s="80" t="s">
        <v>66</v>
      </c>
      <c r="E11" s="30">
        <f>F8+F7+F6</f>
        <v>23935.6875</v>
      </c>
    </row>
    <row r="12" spans="1:6" x14ac:dyDescent="0.25">
      <c r="D12" s="3" t="s">
        <v>41</v>
      </c>
      <c r="E12" s="25">
        <f>D8+D7</f>
        <v>4</v>
      </c>
    </row>
    <row r="13" spans="1:6" ht="30" x14ac:dyDescent="0.25">
      <c r="D13" s="80" t="s">
        <v>73</v>
      </c>
      <c r="E13" s="30">
        <f>E10/E12</f>
        <v>5984</v>
      </c>
    </row>
    <row r="14" spans="1:6" ht="48" customHeight="1" x14ac:dyDescent="0.25">
      <c r="D14" s="80" t="s">
        <v>67</v>
      </c>
      <c r="E14" s="30">
        <f>E11/E12</f>
        <v>5983.921875</v>
      </c>
    </row>
    <row r="15" spans="1:6" x14ac:dyDescent="0.25">
      <c r="A15" s="119" t="s">
        <v>120</v>
      </c>
      <c r="D15" s="27"/>
      <c r="E15" s="28"/>
    </row>
    <row r="16" spans="1:6" ht="60" x14ac:dyDescent="0.25">
      <c r="A16" s="120" t="s">
        <v>121</v>
      </c>
      <c r="B16" s="121">
        <f>5931+20</f>
        <v>5951</v>
      </c>
      <c r="C16" s="28"/>
      <c r="D16" s="28"/>
      <c r="E16" s="28"/>
    </row>
    <row r="17" spans="1:3" ht="60" x14ac:dyDescent="0.25">
      <c r="A17" s="120" t="s">
        <v>100</v>
      </c>
      <c r="B17" s="121">
        <f>5984+20</f>
        <v>6004</v>
      </c>
      <c r="C17"/>
    </row>
    <row r="18" spans="1:3" x14ac:dyDescent="0.25">
      <c r="C18"/>
    </row>
    <row r="19" spans="1:3" ht="59.25" customHeight="1" x14ac:dyDescent="0.25">
      <c r="A19" s="122" t="s">
        <v>125</v>
      </c>
      <c r="B19" s="123" t="s">
        <v>126</v>
      </c>
      <c r="C19" s="123" t="s">
        <v>124</v>
      </c>
    </row>
    <row r="20" spans="1:3" x14ac:dyDescent="0.25">
      <c r="A20" s="2" t="s">
        <v>68</v>
      </c>
      <c r="B20" s="90">
        <f>E5</f>
        <v>1870</v>
      </c>
      <c r="C20" s="2" t="e">
        <f>F5</f>
        <v>#DIV/0!</v>
      </c>
    </row>
    <row r="21" spans="1:3" x14ac:dyDescent="0.25">
      <c r="A21" s="2" t="s">
        <v>69</v>
      </c>
      <c r="B21" s="90">
        <f>E10</f>
        <v>23936</v>
      </c>
      <c r="C21" s="14">
        <f>E11</f>
        <v>23935.6875</v>
      </c>
    </row>
    <row r="22" spans="1:3" x14ac:dyDescent="0.25">
      <c r="A22" s="2" t="s">
        <v>70</v>
      </c>
      <c r="B22" s="88">
        <f>'Prévisionnel de déploiement'!D31</f>
        <v>0</v>
      </c>
      <c r="C22" s="69">
        <f>'Prévisionnel de déploiement'!D31</f>
        <v>0</v>
      </c>
    </row>
    <row r="23" spans="1:3" x14ac:dyDescent="0.25">
      <c r="A23" s="2" t="s">
        <v>119</v>
      </c>
      <c r="B23" s="88">
        <f>B22+B21+B20</f>
        <v>25806</v>
      </c>
      <c r="C23" s="69" t="e">
        <f>C22+C21+C20</f>
        <v>#DIV/0!</v>
      </c>
    </row>
    <row r="24" spans="1:3" x14ac:dyDescent="0.25">
      <c r="A24" s="74" t="s">
        <v>42</v>
      </c>
      <c r="B24" s="89"/>
      <c r="C24" s="104"/>
    </row>
    <row r="25" spans="1:3" x14ac:dyDescent="0.25">
      <c r="B25"/>
      <c r="C25"/>
    </row>
  </sheetData>
  <sheetProtection sheet="1" objects="1" scenarios="1" selectLockedCells="1"/>
  <mergeCells count="2">
    <mergeCell ref="C1:D1"/>
    <mergeCell ref="C2:D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52DB-FF5F-4BFE-B360-F654537ECE35}">
  <dimension ref="A1:A6"/>
  <sheetViews>
    <sheetView workbookViewId="0">
      <selection activeCell="A12" sqref="A12"/>
    </sheetView>
  </sheetViews>
  <sheetFormatPr baseColWidth="10" defaultRowHeight="15" x14ac:dyDescent="0.25"/>
  <cols>
    <col min="1" max="1" width="82.7109375" customWidth="1"/>
    <col min="2" max="2" width="47.42578125" customWidth="1"/>
  </cols>
  <sheetData>
    <row r="1" spans="1:1" x14ac:dyDescent="0.25">
      <c r="A1" s="3" t="s">
        <v>33</v>
      </c>
    </row>
    <row r="2" spans="1:1" x14ac:dyDescent="0.25">
      <c r="A2" s="2" t="s">
        <v>127</v>
      </c>
    </row>
    <row r="3" spans="1:1" ht="45" x14ac:dyDescent="0.25">
      <c r="A3" s="31" t="s">
        <v>75</v>
      </c>
    </row>
    <row r="5" spans="1:1" x14ac:dyDescent="0.25">
      <c r="A5" s="3" t="s">
        <v>34</v>
      </c>
    </row>
    <row r="6" spans="1:1" ht="45" x14ac:dyDescent="0.25">
      <c r="A6" s="31" t="s">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BCD2-F0DC-488A-8EA7-26A3694ACC17}">
  <dimension ref="A1:B1"/>
  <sheetViews>
    <sheetView workbookViewId="0">
      <selection sqref="A1:XFD1048576"/>
    </sheetView>
  </sheetViews>
  <sheetFormatPr baseColWidth="10" defaultRowHeight="15" x14ac:dyDescent="0.25"/>
  <cols>
    <col min="1" max="1" width="47.42578125" customWidth="1"/>
  </cols>
  <sheetData>
    <row r="1" spans="1:2" x14ac:dyDescent="0.25">
      <c r="A1" s="2" t="s">
        <v>76</v>
      </c>
      <c r="B1" s="94">
        <v>45968</v>
      </c>
    </row>
  </sheetData>
  <sheetProtection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Prévisionnel de déploiement</vt:lpstr>
      <vt:lpstr>Formation P2P-softpeers</vt:lpstr>
      <vt:lpstr>Partenariats régionaux</vt:lpstr>
      <vt:lpstr>Coordo et Déploiement P2P</vt:lpstr>
      <vt:lpstr>Coordo et Déploiement softpeers</vt:lpstr>
      <vt:lpstr>Matrice &amp; demande de sub</vt:lpstr>
      <vt:lpstr>Réduction des ISTS</vt:lpstr>
      <vt:lpstr>Version 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Nathale HUGONENQ</dc:creator>
  <cp:lastModifiedBy>MONTEIL, Sophie (ARS-PACA/DSPE/DPPS)</cp:lastModifiedBy>
  <dcterms:created xsi:type="dcterms:W3CDTF">2025-06-26T14:27:42Z</dcterms:created>
  <dcterms:modified xsi:type="dcterms:W3CDTF">2025-10-30T16:07:16Z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2025-10-08T14:47:29Z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8881b935-bca9-4d13-b6f5-a77b7b98819d</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